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checkCompatibility="1" defaultThemeVersion="124226"/>
  <mc:AlternateContent xmlns:mc="http://schemas.openxmlformats.org/markup-compatibility/2006">
    <mc:Choice Requires="x15">
      <x15ac:absPath xmlns:x15ac="http://schemas.microsoft.com/office/spreadsheetml/2010/11/ac" url="Y:\2 Beratung\Alpwirtschaft\05 Abrechnungen\System\Version 2021\"/>
    </mc:Choice>
  </mc:AlternateContent>
  <workbookProtection workbookAlgorithmName="SHA-512" workbookHashValue="ysPs3bWLY7bwn3ZyjsCNmJC4Mku1T25lEz9axnqciqnkps1TO2/xQpFemAmkROX8AfdQO5PdL5bsH1GWczlMtA==" workbookSaltValue="7fr7+BeDp1Lzsmx252nzUg==" workbookSpinCount="100000" lockStructure="1"/>
  <bookViews>
    <workbookView xWindow="120" yWindow="420" windowWidth="15240" windowHeight="7710" activeTab="3"/>
  </bookViews>
  <sheets>
    <sheet name="Übersicht" sheetId="1" r:id="rId1"/>
    <sheet name="Milchkontrolle" sheetId="14" r:id="rId2"/>
    <sheet name="Produkteverteilung" sheetId="9" r:id="rId3"/>
    <sheet name="Produktebezug" sheetId="16" r:id="rId4"/>
    <sheet name="Abrechnung Bestösser" sheetId="10" r:id="rId5"/>
    <sheet name="Hilfstabelle" sheetId="15" state="hidden" r:id="rId6"/>
  </sheets>
  <definedNames>
    <definedName name="Abrechnungsart">#REF!</definedName>
    <definedName name="Abrechnungsvariante">#REF!</definedName>
    <definedName name="Abrechnungsvariante1">#REF!</definedName>
    <definedName name="Auszahlung">#REF!</definedName>
    <definedName name="_xlnm.Print_Area" localSheetId="4">'Abrechnung Bestösser'!$A$1:$I$34</definedName>
    <definedName name="_xlnm.Print_Area" localSheetId="0">Übersicht!$A$1:$F$38</definedName>
    <definedName name="Z_ACF04193_BA28_4074_A03C_F3BA41164DDC_.wvu.Cols" localSheetId="2" hidden="1">Produkteverteilung!$X:$X</definedName>
    <definedName name="Z_ACF04193_BA28_4074_A03C_F3BA41164DDC_.wvu.PrintArea" localSheetId="4" hidden="1">'Abrechnung Bestösser'!$A$1:$I$39</definedName>
    <definedName name="Z_ACF04193_BA28_4074_A03C_F3BA41164DDC_.wvu.PrintArea" localSheetId="0" hidden="1">Übersicht!$A$1:$F$39</definedName>
  </definedNames>
  <calcPr calcId="162913"/>
  <customWorkbookViews>
    <customWorkbookView name="Plantahof Praktikant Beratung 03 - Persönliche Ansicht" guid="{ACF04193-BA28-4074-A03C-F3BA41164DDC}" mergeInterval="0" personalView="1" windowWidth="1280" windowHeight="1400" activeSheetId="1"/>
  </customWorkbookViews>
</workbook>
</file>

<file path=xl/calcChain.xml><?xml version="1.0" encoding="utf-8"?>
<calcChain xmlns="http://schemas.openxmlformats.org/spreadsheetml/2006/main">
  <c r="D26" i="9" l="1"/>
  <c r="D27" i="9"/>
  <c r="D28" i="9"/>
  <c r="D29" i="9"/>
  <c r="D30" i="9"/>
  <c r="D31" i="9"/>
  <c r="D32" i="9"/>
  <c r="D33" i="9"/>
  <c r="D34" i="9"/>
  <c r="D35" i="9"/>
  <c r="D36" i="9"/>
  <c r="D37" i="9"/>
  <c r="D38" i="9"/>
  <c r="D39" i="9"/>
  <c r="D40" i="9"/>
  <c r="D41" i="9"/>
  <c r="D42" i="9"/>
  <c r="D43" i="9"/>
  <c r="D44" i="9"/>
  <c r="D25" i="9"/>
  <c r="D11" i="15" l="1"/>
  <c r="D12" i="15"/>
  <c r="D13" i="15"/>
  <c r="D14" i="15"/>
  <c r="D15" i="15"/>
  <c r="D16" i="15"/>
  <c r="D17" i="15"/>
  <c r="D18" i="15"/>
  <c r="D19" i="15"/>
  <c r="D20" i="15"/>
  <c r="D21" i="15"/>
  <c r="D22" i="15"/>
  <c r="D23" i="15"/>
  <c r="D24" i="15"/>
  <c r="D25" i="15"/>
  <c r="D26" i="15"/>
  <c r="D27" i="15"/>
  <c r="D28" i="15"/>
  <c r="D29" i="15"/>
  <c r="D10" i="15"/>
  <c r="F20" i="9" l="1"/>
  <c r="F19" i="9"/>
  <c r="E28" i="10"/>
  <c r="O11" i="15"/>
  <c r="P11" i="15"/>
  <c r="Q11" i="15"/>
  <c r="O12" i="15"/>
  <c r="P12" i="15"/>
  <c r="Q12" i="15"/>
  <c r="O13" i="15"/>
  <c r="P13" i="15"/>
  <c r="Q13" i="15"/>
  <c r="O14" i="15"/>
  <c r="P14" i="15"/>
  <c r="Q14" i="15"/>
  <c r="O15" i="15"/>
  <c r="P15" i="15"/>
  <c r="Q15" i="15"/>
  <c r="O16" i="15"/>
  <c r="P16" i="15"/>
  <c r="Q16" i="15"/>
  <c r="O17" i="15"/>
  <c r="P17" i="15"/>
  <c r="Q17" i="15"/>
  <c r="O18" i="15"/>
  <c r="P18" i="15"/>
  <c r="Q18" i="15"/>
  <c r="O19" i="15"/>
  <c r="P19" i="15"/>
  <c r="Q19" i="15"/>
  <c r="O20" i="15"/>
  <c r="P20" i="15"/>
  <c r="Q20" i="15"/>
  <c r="O21" i="15"/>
  <c r="P21" i="15"/>
  <c r="Q21" i="15"/>
  <c r="O22" i="15"/>
  <c r="P22" i="15"/>
  <c r="Q22" i="15"/>
  <c r="O23" i="15"/>
  <c r="P23" i="15"/>
  <c r="Q23" i="15"/>
  <c r="O24" i="15"/>
  <c r="P24" i="15"/>
  <c r="Q24" i="15"/>
  <c r="O25" i="15"/>
  <c r="P25" i="15"/>
  <c r="Q25" i="15"/>
  <c r="O26" i="15"/>
  <c r="P26" i="15"/>
  <c r="Q26" i="15"/>
  <c r="O27" i="15"/>
  <c r="P27" i="15"/>
  <c r="Q27" i="15"/>
  <c r="O28" i="15"/>
  <c r="P28" i="15"/>
  <c r="Q28" i="15"/>
  <c r="O29" i="15"/>
  <c r="P29" i="15"/>
  <c r="Q29" i="15"/>
  <c r="P10" i="15"/>
  <c r="Q10" i="15"/>
  <c r="L10" i="15"/>
  <c r="M10" i="15"/>
  <c r="L11" i="15"/>
  <c r="M11" i="15"/>
  <c r="L12" i="15"/>
  <c r="M12" i="15"/>
  <c r="L13" i="15"/>
  <c r="M13" i="15"/>
  <c r="L14" i="15"/>
  <c r="M14" i="15"/>
  <c r="L15" i="15"/>
  <c r="M15" i="15"/>
  <c r="L16" i="15"/>
  <c r="M16" i="15"/>
  <c r="L17" i="15"/>
  <c r="M17" i="15"/>
  <c r="L18" i="15"/>
  <c r="M18" i="15"/>
  <c r="L19" i="15"/>
  <c r="M19" i="15"/>
  <c r="L20" i="15"/>
  <c r="M20" i="15"/>
  <c r="L21" i="15"/>
  <c r="M21" i="15"/>
  <c r="L22" i="15"/>
  <c r="M22" i="15"/>
  <c r="L23" i="15"/>
  <c r="M23" i="15"/>
  <c r="L24" i="15"/>
  <c r="M24" i="15"/>
  <c r="L25" i="15"/>
  <c r="M25" i="15"/>
  <c r="L26" i="15"/>
  <c r="M26" i="15"/>
  <c r="L27" i="15"/>
  <c r="M27" i="15"/>
  <c r="L28" i="15"/>
  <c r="M28" i="15"/>
  <c r="L29" i="15"/>
  <c r="M29" i="15"/>
  <c r="K11" i="15"/>
  <c r="K12" i="15"/>
  <c r="K13" i="15"/>
  <c r="K14" i="15"/>
  <c r="K15" i="15"/>
  <c r="K16" i="15"/>
  <c r="K17" i="15"/>
  <c r="K18" i="15"/>
  <c r="K19" i="15"/>
  <c r="K20" i="15"/>
  <c r="K21" i="15"/>
  <c r="K22" i="15"/>
  <c r="K23" i="15"/>
  <c r="K24" i="15"/>
  <c r="K25" i="15"/>
  <c r="K26" i="15"/>
  <c r="K27" i="15"/>
  <c r="K28" i="15"/>
  <c r="K29" i="15"/>
  <c r="K10" i="15"/>
  <c r="O10" i="15"/>
  <c r="E10" i="15"/>
  <c r="C10" i="15"/>
  <c r="B10" i="15"/>
  <c r="F27" i="10" s="1"/>
  <c r="AB36" i="14"/>
  <c r="Z36" i="14"/>
  <c r="AA35" i="14"/>
  <c r="AA34" i="14"/>
  <c r="AA33" i="14"/>
  <c r="AA32" i="14"/>
  <c r="AA31" i="14"/>
  <c r="AA30" i="14"/>
  <c r="AA29" i="14"/>
  <c r="AA28" i="14"/>
  <c r="AA27" i="14"/>
  <c r="AA26" i="14"/>
  <c r="AA25" i="14"/>
  <c r="AA24" i="14"/>
  <c r="AA23" i="14"/>
  <c r="AA22" i="14"/>
  <c r="AA21" i="14"/>
  <c r="AA20" i="14"/>
  <c r="AA19" i="14"/>
  <c r="AA18" i="14"/>
  <c r="AA17" i="14"/>
  <c r="AA16" i="14"/>
  <c r="X36" i="14"/>
  <c r="Y35" i="14"/>
  <c r="Y34" i="14"/>
  <c r="Y33" i="14"/>
  <c r="Y32" i="14"/>
  <c r="Y31" i="14"/>
  <c r="Y30" i="14"/>
  <c r="Y29" i="14"/>
  <c r="Y28" i="14"/>
  <c r="Y27" i="14"/>
  <c r="Y26" i="14"/>
  <c r="Y25" i="14"/>
  <c r="Y24" i="14"/>
  <c r="Y23" i="14"/>
  <c r="Y22" i="14"/>
  <c r="Y21" i="14"/>
  <c r="Y20" i="14"/>
  <c r="Y19" i="14"/>
  <c r="Y18" i="14"/>
  <c r="Y17" i="14"/>
  <c r="Y16" i="14"/>
  <c r="V36" i="14"/>
  <c r="W35" i="14"/>
  <c r="W34" i="14"/>
  <c r="W33" i="14"/>
  <c r="W32" i="14"/>
  <c r="W31" i="14"/>
  <c r="W30" i="14"/>
  <c r="W29" i="14"/>
  <c r="W28" i="14"/>
  <c r="W27" i="14"/>
  <c r="W26" i="14"/>
  <c r="W25" i="14"/>
  <c r="W24" i="14"/>
  <c r="W23" i="14"/>
  <c r="W22" i="14"/>
  <c r="W21" i="14"/>
  <c r="W20" i="14"/>
  <c r="W19" i="14"/>
  <c r="W18" i="14"/>
  <c r="W17" i="14"/>
  <c r="W16" i="14"/>
  <c r="T36" i="14"/>
  <c r="U35" i="14"/>
  <c r="U34" i="14"/>
  <c r="U33" i="14"/>
  <c r="U32" i="14"/>
  <c r="U31" i="14"/>
  <c r="U30" i="14"/>
  <c r="U29" i="14"/>
  <c r="U28" i="14"/>
  <c r="U27" i="14"/>
  <c r="U26" i="14"/>
  <c r="U25" i="14"/>
  <c r="U24" i="14"/>
  <c r="U23" i="14"/>
  <c r="U22" i="14"/>
  <c r="U21" i="14"/>
  <c r="U20" i="14"/>
  <c r="U19" i="14"/>
  <c r="U18" i="14"/>
  <c r="U17" i="14"/>
  <c r="U16" i="14"/>
  <c r="R36" i="14"/>
  <c r="S35" i="14"/>
  <c r="S34" i="14"/>
  <c r="S33" i="14"/>
  <c r="S32" i="14"/>
  <c r="S31" i="14"/>
  <c r="S30" i="14"/>
  <c r="S29" i="14"/>
  <c r="S28" i="14"/>
  <c r="S27" i="14"/>
  <c r="S26" i="14"/>
  <c r="S25" i="14"/>
  <c r="S24" i="14"/>
  <c r="S23" i="14"/>
  <c r="S22" i="14"/>
  <c r="S21" i="14"/>
  <c r="S20" i="14"/>
  <c r="S19" i="14"/>
  <c r="S18" i="14"/>
  <c r="S17" i="14"/>
  <c r="S16" i="14"/>
  <c r="P36" i="14"/>
  <c r="Q35" i="14"/>
  <c r="Q34" i="14"/>
  <c r="Q33" i="14"/>
  <c r="Q32" i="14"/>
  <c r="Q31" i="14"/>
  <c r="Q30" i="14"/>
  <c r="Q29" i="14"/>
  <c r="Q28" i="14"/>
  <c r="Q27" i="14"/>
  <c r="Q26" i="14"/>
  <c r="Q25" i="14"/>
  <c r="Q24" i="14"/>
  <c r="Q23" i="14"/>
  <c r="Q22" i="14"/>
  <c r="Q21" i="14"/>
  <c r="Q20" i="14"/>
  <c r="Q19" i="14"/>
  <c r="Q18" i="14"/>
  <c r="Q17" i="14"/>
  <c r="Q16" i="14"/>
  <c r="N36" i="14"/>
  <c r="L36" i="14"/>
  <c r="J36" i="14"/>
  <c r="H36" i="14"/>
  <c r="F36" i="14"/>
  <c r="N11" i="15"/>
  <c r="N12" i="15"/>
  <c r="N13" i="15"/>
  <c r="N14" i="15"/>
  <c r="N15" i="15"/>
  <c r="N16" i="15"/>
  <c r="N17" i="15"/>
  <c r="N18" i="15"/>
  <c r="N19" i="15"/>
  <c r="N20" i="15"/>
  <c r="N21" i="15"/>
  <c r="N22" i="15"/>
  <c r="N23" i="15"/>
  <c r="N24" i="15"/>
  <c r="N25" i="15"/>
  <c r="N26" i="15"/>
  <c r="N27" i="15"/>
  <c r="N28" i="15"/>
  <c r="N29" i="15"/>
  <c r="N10" i="15"/>
  <c r="H28" i="10"/>
  <c r="H27" i="10"/>
  <c r="F28" i="10"/>
  <c r="D86" i="16"/>
  <c r="C86" i="16"/>
  <c r="B86" i="16"/>
  <c r="G60" i="16"/>
  <c r="H60" i="16"/>
  <c r="I60" i="16"/>
  <c r="J60" i="16"/>
  <c r="K60" i="16"/>
  <c r="L60" i="16"/>
  <c r="M60" i="16"/>
  <c r="N60" i="16"/>
  <c r="O60" i="16"/>
  <c r="P60" i="16"/>
  <c r="Q60" i="16"/>
  <c r="D60" i="16"/>
  <c r="C60" i="16"/>
  <c r="B60" i="16"/>
  <c r="A8" i="16"/>
  <c r="A62" i="16" s="1"/>
  <c r="D34" i="16"/>
  <c r="C34" i="16"/>
  <c r="B34" i="16"/>
  <c r="G24" i="9"/>
  <c r="E21" i="9"/>
  <c r="B26" i="9"/>
  <c r="B27" i="9"/>
  <c r="B28" i="9"/>
  <c r="B29" i="9"/>
  <c r="B30" i="9"/>
  <c r="B31" i="9"/>
  <c r="B32" i="9"/>
  <c r="B33" i="9"/>
  <c r="B34" i="9"/>
  <c r="B35" i="9"/>
  <c r="B36" i="9"/>
  <c r="B37" i="9"/>
  <c r="B38" i="9"/>
  <c r="B39" i="9"/>
  <c r="B40" i="9"/>
  <c r="B41" i="9"/>
  <c r="B42" i="9"/>
  <c r="B43" i="9"/>
  <c r="B44" i="9"/>
  <c r="B25" i="9"/>
  <c r="A26" i="9"/>
  <c r="A15" i="16" s="1"/>
  <c r="A41" i="16" s="1"/>
  <c r="A67" i="16" s="1"/>
  <c r="A27" i="9"/>
  <c r="A16" i="16" s="1"/>
  <c r="A42" i="16" s="1"/>
  <c r="A68" i="16" s="1"/>
  <c r="A28" i="9"/>
  <c r="A17" i="16" s="1"/>
  <c r="A43" i="16" s="1"/>
  <c r="A69" i="16" s="1"/>
  <c r="A29" i="9"/>
  <c r="A18" i="16" s="1"/>
  <c r="A44" i="16" s="1"/>
  <c r="A70" i="16" s="1"/>
  <c r="A30" i="9"/>
  <c r="A19" i="16" s="1"/>
  <c r="A45" i="16" s="1"/>
  <c r="A71" i="16" s="1"/>
  <c r="A31" i="9"/>
  <c r="A20" i="16" s="1"/>
  <c r="A46" i="16" s="1"/>
  <c r="A72" i="16" s="1"/>
  <c r="A32" i="9"/>
  <c r="A21" i="16" s="1"/>
  <c r="A47" i="16" s="1"/>
  <c r="A73" i="16" s="1"/>
  <c r="A33" i="9"/>
  <c r="A22" i="16" s="1"/>
  <c r="A48" i="16" s="1"/>
  <c r="A74" i="16" s="1"/>
  <c r="A34" i="9"/>
  <c r="A23" i="16" s="1"/>
  <c r="A49" i="16" s="1"/>
  <c r="A75" i="16" s="1"/>
  <c r="A35" i="9"/>
  <c r="A24" i="16" s="1"/>
  <c r="A50" i="16" s="1"/>
  <c r="A76" i="16" s="1"/>
  <c r="A36" i="9"/>
  <c r="A25" i="16" s="1"/>
  <c r="A51" i="16" s="1"/>
  <c r="A77" i="16" s="1"/>
  <c r="A37" i="9"/>
  <c r="A26" i="16" s="1"/>
  <c r="A52" i="16" s="1"/>
  <c r="A78" i="16" s="1"/>
  <c r="A38" i="9"/>
  <c r="A27" i="16" s="1"/>
  <c r="A53" i="16" s="1"/>
  <c r="A79" i="16" s="1"/>
  <c r="A39" i="9"/>
  <c r="A28" i="16" s="1"/>
  <c r="A54" i="16" s="1"/>
  <c r="A80" i="16" s="1"/>
  <c r="A40" i="9"/>
  <c r="A29" i="16" s="1"/>
  <c r="A55" i="16" s="1"/>
  <c r="A81" i="16" s="1"/>
  <c r="A41" i="9"/>
  <c r="A30" i="16" s="1"/>
  <c r="A56" i="16" s="1"/>
  <c r="A82" i="16" s="1"/>
  <c r="A42" i="9"/>
  <c r="A31" i="16" s="1"/>
  <c r="A57" i="16" s="1"/>
  <c r="A83" i="16" s="1"/>
  <c r="A43" i="9"/>
  <c r="A32" i="16" s="1"/>
  <c r="A58" i="16" s="1"/>
  <c r="A84" i="16" s="1"/>
  <c r="A44" i="9"/>
  <c r="A33" i="16" s="1"/>
  <c r="A59" i="16" s="1"/>
  <c r="A85" i="16" s="1"/>
  <c r="A25" i="9"/>
  <c r="A14" i="16" s="1"/>
  <c r="A40" i="16" s="1"/>
  <c r="A66" i="16" s="1"/>
  <c r="E20" i="9"/>
  <c r="E19" i="9"/>
  <c r="B29" i="10" l="1"/>
  <c r="C29" i="10" s="1"/>
  <c r="G29" i="10" s="1"/>
  <c r="H29" i="10" s="1"/>
  <c r="I29" i="10" s="1"/>
  <c r="D28" i="10"/>
  <c r="H8" i="10"/>
  <c r="H9" i="10"/>
  <c r="H10" i="10"/>
  <c r="D27" i="10"/>
  <c r="E27" i="10"/>
  <c r="G21" i="10"/>
  <c r="S36" i="14"/>
  <c r="Y36" i="14"/>
  <c r="W36" i="14"/>
  <c r="Q36" i="14"/>
  <c r="AA36" i="14"/>
  <c r="U36" i="14"/>
  <c r="B45" i="9"/>
  <c r="D29" i="10" l="1"/>
  <c r="E29" i="10" s="1"/>
  <c r="F29" i="10" s="1"/>
  <c r="B10" i="9"/>
  <c r="P14" i="14" l="1"/>
  <c r="AE35" i="14"/>
  <c r="AE20" i="14"/>
  <c r="AE21" i="14"/>
  <c r="AE22" i="14"/>
  <c r="AE23" i="14"/>
  <c r="AE24" i="14"/>
  <c r="AE25" i="14"/>
  <c r="AE26" i="14"/>
  <c r="AE27" i="14"/>
  <c r="AE28" i="14"/>
  <c r="AE29" i="14"/>
  <c r="AE30" i="14"/>
  <c r="AE31" i="14"/>
  <c r="AE32" i="14"/>
  <c r="AE33" i="14"/>
  <c r="AE34" i="14"/>
  <c r="AC42" i="14"/>
  <c r="AC43" i="14"/>
  <c r="AE18" i="14" s="1"/>
  <c r="AC44" i="14"/>
  <c r="AE19" i="14" s="1"/>
  <c r="AC45" i="14"/>
  <c r="AC46" i="14"/>
  <c r="AC47" i="14"/>
  <c r="AC48" i="14"/>
  <c r="AC49" i="14"/>
  <c r="AC50" i="14"/>
  <c r="AC51" i="14"/>
  <c r="AC52" i="14"/>
  <c r="AC53" i="14"/>
  <c r="AC54" i="14"/>
  <c r="AC55" i="14"/>
  <c r="AC56" i="14"/>
  <c r="AC57" i="14"/>
  <c r="AC58" i="14"/>
  <c r="AC59" i="14"/>
  <c r="AC60" i="14"/>
  <c r="AC41" i="14"/>
  <c r="AE16" i="14" s="1"/>
  <c r="AD13" i="14"/>
  <c r="AB14" i="14"/>
  <c r="Z14" i="14"/>
  <c r="X14" i="14"/>
  <c r="V14" i="14"/>
  <c r="T14" i="14"/>
  <c r="R14" i="14"/>
  <c r="N14" i="14"/>
  <c r="L14" i="14"/>
  <c r="J14" i="14"/>
  <c r="H14" i="14"/>
  <c r="F14" i="14"/>
  <c r="D14" i="14"/>
  <c r="B14" i="14"/>
  <c r="C17" i="14" s="1"/>
  <c r="AC61" i="14" l="1"/>
  <c r="AE17" i="14"/>
  <c r="AE36" i="14"/>
  <c r="B13" i="9" s="1"/>
  <c r="AC35" i="14"/>
  <c r="AC27" i="14"/>
  <c r="AC19" i="14"/>
  <c r="AC34" i="14"/>
  <c r="AC26" i="14"/>
  <c r="AC18" i="14"/>
  <c r="AC33" i="14"/>
  <c r="AC25" i="14"/>
  <c r="AC17" i="14"/>
  <c r="AC32" i="14"/>
  <c r="AC24" i="14"/>
  <c r="AC31" i="14"/>
  <c r="AC23" i="14"/>
  <c r="AC30" i="14"/>
  <c r="AC22" i="14"/>
  <c r="AC29" i="14"/>
  <c r="AC21" i="14"/>
  <c r="AC28" i="14"/>
  <c r="AC20" i="14"/>
  <c r="AC16" i="14"/>
  <c r="O29" i="14"/>
  <c r="O21" i="14"/>
  <c r="O28" i="14"/>
  <c r="O20" i="14"/>
  <c r="O32" i="14"/>
  <c r="O16" i="14"/>
  <c r="O23" i="14"/>
  <c r="O22" i="14"/>
  <c r="O35" i="14"/>
  <c r="O27" i="14"/>
  <c r="O19" i="14"/>
  <c r="O33" i="14"/>
  <c r="O17" i="14"/>
  <c r="O34" i="14"/>
  <c r="O26" i="14"/>
  <c r="O18" i="14"/>
  <c r="O25" i="14"/>
  <c r="O24" i="14"/>
  <c r="O31" i="14"/>
  <c r="O30" i="14"/>
  <c r="M34" i="14"/>
  <c r="M26" i="14"/>
  <c r="M18" i="14"/>
  <c r="M33" i="14"/>
  <c r="M25" i="14"/>
  <c r="M17" i="14"/>
  <c r="M32" i="14"/>
  <c r="M24" i="14"/>
  <c r="M16" i="14"/>
  <c r="M31" i="14"/>
  <c r="M23" i="14"/>
  <c r="M30" i="14"/>
  <c r="M22" i="14"/>
  <c r="M29" i="14"/>
  <c r="M21" i="14"/>
  <c r="M28" i="14"/>
  <c r="M20" i="14"/>
  <c r="M35" i="14"/>
  <c r="M27" i="14"/>
  <c r="M19" i="14"/>
  <c r="K31" i="14"/>
  <c r="K23" i="14"/>
  <c r="K34" i="14"/>
  <c r="K33" i="14"/>
  <c r="K30" i="14"/>
  <c r="K22" i="14"/>
  <c r="K18" i="14"/>
  <c r="K16" i="14"/>
  <c r="K36" i="14" s="1"/>
  <c r="K29" i="14"/>
  <c r="K21" i="14"/>
  <c r="K24" i="14"/>
  <c r="K28" i="14"/>
  <c r="K20" i="14"/>
  <c r="K25" i="14"/>
  <c r="K35" i="14"/>
  <c r="K27" i="14"/>
  <c r="K19" i="14"/>
  <c r="K32" i="14"/>
  <c r="K26" i="14"/>
  <c r="K17" i="14"/>
  <c r="I28" i="14"/>
  <c r="I20" i="14"/>
  <c r="I16" i="14"/>
  <c r="I29" i="14"/>
  <c r="I35" i="14"/>
  <c r="I27" i="14"/>
  <c r="I19" i="14"/>
  <c r="I34" i="14"/>
  <c r="I26" i="14"/>
  <c r="I18" i="14"/>
  <c r="I32" i="14"/>
  <c r="I33" i="14"/>
  <c r="I25" i="14"/>
  <c r="I17" i="14"/>
  <c r="I24" i="14"/>
  <c r="I21" i="14"/>
  <c r="I31" i="14"/>
  <c r="I23" i="14"/>
  <c r="I30" i="14"/>
  <c r="I22" i="14"/>
  <c r="G33" i="14"/>
  <c r="G25" i="14"/>
  <c r="G17" i="14"/>
  <c r="G32" i="14"/>
  <c r="G24" i="14"/>
  <c r="G16" i="14"/>
  <c r="G31" i="14"/>
  <c r="G30" i="14"/>
  <c r="G21" i="14"/>
  <c r="G28" i="14"/>
  <c r="G29" i="14"/>
  <c r="G20" i="14"/>
  <c r="G35" i="14"/>
  <c r="G27" i="14"/>
  <c r="G19" i="14"/>
  <c r="G34" i="14"/>
  <c r="G26" i="14"/>
  <c r="G18" i="14"/>
  <c r="G23" i="14"/>
  <c r="G22" i="14"/>
  <c r="E22" i="14"/>
  <c r="E30" i="14"/>
  <c r="E23" i="14"/>
  <c r="E31" i="14"/>
  <c r="E33" i="14"/>
  <c r="E26" i="14"/>
  <c r="E19" i="14"/>
  <c r="E27" i="14"/>
  <c r="E35" i="14"/>
  <c r="E20" i="14"/>
  <c r="E28" i="14"/>
  <c r="E16" i="14"/>
  <c r="E21" i="14"/>
  <c r="E24" i="14"/>
  <c r="E32" i="14"/>
  <c r="E17" i="14"/>
  <c r="E25" i="14"/>
  <c r="E18" i="14"/>
  <c r="E34" i="14"/>
  <c r="E29" i="14"/>
  <c r="C16" i="14"/>
  <c r="AD14" i="14"/>
  <c r="AD18" i="14" s="1"/>
  <c r="C27" i="14"/>
  <c r="C33" i="14"/>
  <c r="C25" i="14"/>
  <c r="C32" i="14"/>
  <c r="C24" i="14"/>
  <c r="C35" i="14"/>
  <c r="C31" i="14"/>
  <c r="C23" i="14"/>
  <c r="C21" i="14"/>
  <c r="C28" i="14"/>
  <c r="C20" i="14"/>
  <c r="C30" i="14"/>
  <c r="C29" i="14"/>
  <c r="C19" i="14"/>
  <c r="C34" i="14"/>
  <c r="C26" i="14"/>
  <c r="C18" i="14"/>
  <c r="C22" i="14"/>
  <c r="B36" i="14"/>
  <c r="D36" i="14"/>
  <c r="A17" i="14"/>
  <c r="A42" i="14" s="1"/>
  <c r="A18" i="14"/>
  <c r="A43" i="14" s="1"/>
  <c r="A19" i="14"/>
  <c r="A44" i="14" s="1"/>
  <c r="A20" i="14"/>
  <c r="A45" i="14" s="1"/>
  <c r="A21" i="14"/>
  <c r="A46" i="14" s="1"/>
  <c r="A22" i="14"/>
  <c r="A47" i="14" s="1"/>
  <c r="A23" i="14"/>
  <c r="A48" i="14" s="1"/>
  <c r="A24" i="14"/>
  <c r="A49" i="14" s="1"/>
  <c r="A25" i="14"/>
  <c r="A50" i="14" s="1"/>
  <c r="A26" i="14"/>
  <c r="A51" i="14" s="1"/>
  <c r="A27" i="14"/>
  <c r="A52" i="14" s="1"/>
  <c r="A28" i="14"/>
  <c r="A53" i="14" s="1"/>
  <c r="A29" i="14"/>
  <c r="A54" i="14" s="1"/>
  <c r="A30" i="14"/>
  <c r="A55" i="14" s="1"/>
  <c r="A31" i="14"/>
  <c r="A56" i="14" s="1"/>
  <c r="A32" i="14"/>
  <c r="A57" i="14" s="1"/>
  <c r="A33" i="14"/>
  <c r="A58" i="14" s="1"/>
  <c r="A34" i="14"/>
  <c r="A59" i="14" s="1"/>
  <c r="A35" i="14"/>
  <c r="A60" i="14" s="1"/>
  <c r="A16" i="14"/>
  <c r="A41" i="14" s="1"/>
  <c r="AC36" i="14" l="1"/>
  <c r="O36" i="14"/>
  <c r="M36" i="14"/>
  <c r="AF35" i="14"/>
  <c r="I36" i="14"/>
  <c r="AF25" i="14"/>
  <c r="C34" i="9" s="1"/>
  <c r="G36" i="14"/>
  <c r="AF31" i="14"/>
  <c r="C40" i="9" s="1"/>
  <c r="AF23" i="14"/>
  <c r="C32" i="9" s="1"/>
  <c r="AF20" i="14"/>
  <c r="C29" i="9" s="1"/>
  <c r="AF32" i="14"/>
  <c r="C41" i="9" s="1"/>
  <c r="AF28" i="14"/>
  <c r="C37" i="9" s="1"/>
  <c r="AF33" i="14"/>
  <c r="C42" i="9" s="1"/>
  <c r="AF18" i="14"/>
  <c r="C27" i="9" s="1"/>
  <c r="AF21" i="14"/>
  <c r="C30" i="9" s="1"/>
  <c r="AD16" i="14"/>
  <c r="AF16" i="14" s="1"/>
  <c r="C25" i="9" s="1"/>
  <c r="AD20" i="14"/>
  <c r="AD28" i="14"/>
  <c r="AD35" i="14"/>
  <c r="AD27" i="14"/>
  <c r="AF27" i="14" s="1"/>
  <c r="C36" i="9" s="1"/>
  <c r="AD33" i="14"/>
  <c r="AD30" i="14"/>
  <c r="AF30" i="14" s="1"/>
  <c r="C39" i="9" s="1"/>
  <c r="AD19" i="14"/>
  <c r="AF19" i="14" s="1"/>
  <c r="C28" i="9" s="1"/>
  <c r="AD24" i="14"/>
  <c r="AF24" i="14" s="1"/>
  <c r="C33" i="9" s="1"/>
  <c r="AD31" i="14"/>
  <c r="AD23" i="14"/>
  <c r="AD25" i="14"/>
  <c r="AD22" i="14"/>
  <c r="AF22" i="14" s="1"/>
  <c r="C31" i="9" s="1"/>
  <c r="AD34" i="14"/>
  <c r="AF34" i="14" s="1"/>
  <c r="C43" i="9" s="1"/>
  <c r="AD17" i="14"/>
  <c r="AF17" i="14" s="1"/>
  <c r="C26" i="9" s="1"/>
  <c r="AD29" i="14"/>
  <c r="AD26" i="14"/>
  <c r="AF26" i="14" s="1"/>
  <c r="C35" i="9" s="1"/>
  <c r="AD32" i="14"/>
  <c r="AD21" i="14"/>
  <c r="C44" i="9"/>
  <c r="C36" i="14"/>
  <c r="AD36" i="14" l="1"/>
  <c r="AF29" i="14"/>
  <c r="C38" i="9" s="1"/>
  <c r="F10" i="15"/>
  <c r="G22" i="10" s="1"/>
  <c r="E36" i="14"/>
  <c r="AF36" i="14" s="1"/>
  <c r="B12" i="9" s="1"/>
  <c r="C45" i="9" l="1"/>
  <c r="G16" i="15" s="1"/>
  <c r="F27" i="9"/>
  <c r="P42" i="16" s="1"/>
  <c r="Q42" i="16" s="1"/>
  <c r="G22" i="15"/>
  <c r="G20" i="15"/>
  <c r="G15" i="15"/>
  <c r="G28" i="15"/>
  <c r="G26" i="15"/>
  <c r="G19" i="15"/>
  <c r="G24" i="15"/>
  <c r="G14" i="15"/>
  <c r="G25" i="15"/>
  <c r="G17" i="15"/>
  <c r="G21" i="15"/>
  <c r="G18" i="15"/>
  <c r="G23" i="15"/>
  <c r="G27" i="15"/>
  <c r="F40" i="9"/>
  <c r="P55" i="16" s="1"/>
  <c r="Q55" i="16" s="1"/>
  <c r="F39" i="9"/>
  <c r="P54" i="16" s="1"/>
  <c r="Q54" i="16" s="1"/>
  <c r="E38" i="9"/>
  <c r="E42" i="9"/>
  <c r="F42" i="9"/>
  <c r="P57" i="16" s="1"/>
  <c r="Q57" i="16" s="1"/>
  <c r="E35" i="9"/>
  <c r="F35" i="9"/>
  <c r="P50" i="16" s="1"/>
  <c r="Q50" i="16" s="1"/>
  <c r="E40" i="9"/>
  <c r="E29" i="16" s="1"/>
  <c r="F29" i="16" s="1"/>
  <c r="D12" i="9"/>
  <c r="B14" i="9"/>
  <c r="G10" i="15" l="1"/>
  <c r="G23" i="10" s="1"/>
  <c r="G11" i="15"/>
  <c r="G13" i="15"/>
  <c r="G12" i="15"/>
  <c r="E29" i="9"/>
  <c r="E18" i="16" s="1"/>
  <c r="F18" i="16" s="1"/>
  <c r="F29" i="9"/>
  <c r="P44" i="16" s="1"/>
  <c r="Q44" i="16" s="1"/>
  <c r="E36" i="9"/>
  <c r="G29" i="15"/>
  <c r="F44" i="9"/>
  <c r="P59" i="16" s="1"/>
  <c r="Q59" i="16" s="1"/>
  <c r="E44" i="9"/>
  <c r="F36" i="9"/>
  <c r="P51" i="16" s="1"/>
  <c r="Q51" i="16" s="1"/>
  <c r="E39" i="9"/>
  <c r="E28" i="16" s="1"/>
  <c r="F28" i="16" s="1"/>
  <c r="F38" i="9"/>
  <c r="P53" i="16" s="1"/>
  <c r="Q53" i="16" s="1"/>
  <c r="E27" i="9"/>
  <c r="E16" i="16" s="1"/>
  <c r="F16" i="16" s="1"/>
  <c r="E33" i="9"/>
  <c r="F33" i="9"/>
  <c r="P48" i="16" s="1"/>
  <c r="Q48" i="16" s="1"/>
  <c r="E41" i="9"/>
  <c r="F41" i="9"/>
  <c r="P56" i="16" s="1"/>
  <c r="Q56" i="16" s="1"/>
  <c r="E31" i="16"/>
  <c r="F31" i="16" s="1"/>
  <c r="G42" i="9"/>
  <c r="E83" i="16" s="1"/>
  <c r="F83" i="16" s="1"/>
  <c r="E37" i="9"/>
  <c r="F37" i="9"/>
  <c r="P52" i="16" s="1"/>
  <c r="Q52" i="16" s="1"/>
  <c r="F32" i="9"/>
  <c r="P47" i="16" s="1"/>
  <c r="Q47" i="16" s="1"/>
  <c r="E32" i="9"/>
  <c r="F34" i="9"/>
  <c r="P49" i="16" s="1"/>
  <c r="Q49" i="16" s="1"/>
  <c r="E34" i="9"/>
  <c r="F43" i="9"/>
  <c r="P58" i="16" s="1"/>
  <c r="Q58" i="16" s="1"/>
  <c r="E43" i="9"/>
  <c r="G25" i="9"/>
  <c r="F25" i="9"/>
  <c r="G40" i="9"/>
  <c r="E81" i="16" s="1"/>
  <c r="F81" i="16" s="1"/>
  <c r="E27" i="16"/>
  <c r="F27" i="16" s="1"/>
  <c r="G38" i="9"/>
  <c r="E79" i="16" s="1"/>
  <c r="F79" i="16" s="1"/>
  <c r="F31" i="9"/>
  <c r="P46" i="16" s="1"/>
  <c r="Q46" i="16" s="1"/>
  <c r="E31" i="9"/>
  <c r="F30" i="9"/>
  <c r="P45" i="16" s="1"/>
  <c r="Q45" i="16" s="1"/>
  <c r="E30" i="9"/>
  <c r="E26" i="9"/>
  <c r="G35" i="9"/>
  <c r="E76" i="16" s="1"/>
  <c r="F76" i="16" s="1"/>
  <c r="E24" i="16"/>
  <c r="F24" i="16" s="1"/>
  <c r="B7" i="10"/>
  <c r="B17" i="10"/>
  <c r="B10" i="10"/>
  <c r="B9" i="10"/>
  <c r="B8" i="10"/>
  <c r="F28" i="9" l="1"/>
  <c r="P43" i="16" s="1"/>
  <c r="Q43" i="16" s="1"/>
  <c r="E28" i="9"/>
  <c r="G28" i="9" s="1"/>
  <c r="E69" i="16" s="1"/>
  <c r="F69" i="16" s="1"/>
  <c r="E25" i="9"/>
  <c r="E14" i="16" s="1"/>
  <c r="D45" i="9"/>
  <c r="F26" i="9"/>
  <c r="P41" i="16" s="1"/>
  <c r="Q41" i="16" s="1"/>
  <c r="G27" i="9"/>
  <c r="E68" i="16" s="1"/>
  <c r="F68" i="16" s="1"/>
  <c r="G29" i="9"/>
  <c r="E70" i="16" s="1"/>
  <c r="F70" i="16" s="1"/>
  <c r="G39" i="9"/>
  <c r="E80" i="16" s="1"/>
  <c r="F80" i="16" s="1"/>
  <c r="E33" i="16"/>
  <c r="F33" i="16" s="1"/>
  <c r="G44" i="9"/>
  <c r="E85" i="16" s="1"/>
  <c r="F85" i="16" s="1"/>
  <c r="G36" i="9"/>
  <c r="E77" i="16" s="1"/>
  <c r="F77" i="16" s="1"/>
  <c r="E25" i="16"/>
  <c r="F25" i="16" s="1"/>
  <c r="J10" i="15"/>
  <c r="I10" i="15"/>
  <c r="C28" i="10" s="1"/>
  <c r="G28" i="10" s="1"/>
  <c r="I28" i="10" s="1"/>
  <c r="E32" i="16"/>
  <c r="F32" i="16" s="1"/>
  <c r="G43" i="9"/>
  <c r="E84" i="16" s="1"/>
  <c r="F84" i="16" s="1"/>
  <c r="E23" i="16"/>
  <c r="F23" i="16" s="1"/>
  <c r="G34" i="9"/>
  <c r="E75" i="16" s="1"/>
  <c r="F75" i="16" s="1"/>
  <c r="E21" i="16"/>
  <c r="F21" i="16" s="1"/>
  <c r="G32" i="9"/>
  <c r="E73" i="16" s="1"/>
  <c r="F73" i="16" s="1"/>
  <c r="E30" i="16"/>
  <c r="F30" i="16" s="1"/>
  <c r="G41" i="9"/>
  <c r="E82" i="16" s="1"/>
  <c r="F82" i="16" s="1"/>
  <c r="E17" i="16"/>
  <c r="F17" i="16" s="1"/>
  <c r="G37" i="9"/>
  <c r="E78" i="16" s="1"/>
  <c r="F78" i="16" s="1"/>
  <c r="E26" i="16"/>
  <c r="F26" i="16" s="1"/>
  <c r="E22" i="16"/>
  <c r="F22" i="16" s="1"/>
  <c r="G33" i="9"/>
  <c r="E74" i="16" s="1"/>
  <c r="F74" i="16" s="1"/>
  <c r="G31" i="9"/>
  <c r="E72" i="16" s="1"/>
  <c r="F72" i="16" s="1"/>
  <c r="E20" i="16"/>
  <c r="F20" i="16" s="1"/>
  <c r="P40" i="16"/>
  <c r="F45" i="9"/>
  <c r="E66" i="16"/>
  <c r="G30" i="9"/>
  <c r="E71" i="16" s="1"/>
  <c r="F71" i="16" s="1"/>
  <c r="E19" i="16"/>
  <c r="F19" i="16" s="1"/>
  <c r="G26" i="9"/>
  <c r="E67" i="16" s="1"/>
  <c r="F67" i="16" s="1"/>
  <c r="E15" i="16"/>
  <c r="F15" i="16" s="1"/>
  <c r="D33" i="10"/>
  <c r="H10" i="15" l="1"/>
  <c r="C27" i="10" s="1"/>
  <c r="G27" i="10" s="1"/>
  <c r="I27" i="10" s="1"/>
  <c r="I30" i="10" s="1"/>
  <c r="E45" i="9"/>
  <c r="G45" i="9"/>
  <c r="F66" i="16"/>
  <c r="F86" i="16" s="1"/>
  <c r="E86" i="16"/>
  <c r="Q40" i="16"/>
  <c r="F60" i="16" s="1"/>
  <c r="E60" i="16"/>
  <c r="F14" i="16"/>
  <c r="F34" i="16" s="1"/>
  <c r="E34" i="16"/>
  <c r="B24" i="9" l="1"/>
  <c r="F37" i="1" l="1"/>
</calcChain>
</file>

<file path=xl/sharedStrings.xml><?xml version="1.0" encoding="utf-8"?>
<sst xmlns="http://schemas.openxmlformats.org/spreadsheetml/2006/main" count="248" uniqueCount="135">
  <si>
    <t>Name Bestösser</t>
  </si>
  <si>
    <t>Adresse</t>
  </si>
  <si>
    <t>PLZ</t>
  </si>
  <si>
    <t>Ort</t>
  </si>
  <si>
    <t>TOTAL</t>
  </si>
  <si>
    <t>Name Alpgenossenschaft</t>
  </si>
  <si>
    <t>Name Kassier</t>
  </si>
  <si>
    <t>Alpkäse</t>
  </si>
  <si>
    <t>Alpbutter</t>
  </si>
  <si>
    <t>Produkt</t>
  </si>
  <si>
    <t>Allg. Angaben</t>
  </si>
  <si>
    <t>Position</t>
  </si>
  <si>
    <t>PLZ und Ort</t>
  </si>
  <si>
    <t>Abrechnung Produkte</t>
  </si>
  <si>
    <t>Produkte</t>
  </si>
  <si>
    <t>Datum</t>
  </si>
  <si>
    <t>Name Vorname</t>
  </si>
  <si>
    <t>Bezug 1</t>
  </si>
  <si>
    <t>Bezug 2</t>
  </si>
  <si>
    <t>Bezug 3</t>
  </si>
  <si>
    <t>Anteil</t>
  </si>
  <si>
    <t>Guthaben (Fr.)</t>
  </si>
  <si>
    <t>Total</t>
  </si>
  <si>
    <t>Freundliche Grüsse:</t>
  </si>
  <si>
    <t>Rechnungsjahr</t>
  </si>
  <si>
    <t>Name Sennalp</t>
  </si>
  <si>
    <t>Anz. Kühe</t>
  </si>
  <si>
    <t>Milchmenge</t>
  </si>
  <si>
    <t>Gemelk (kg)</t>
  </si>
  <si>
    <t>Kontrollnummer</t>
  </si>
  <si>
    <t>Methode</t>
  </si>
  <si>
    <t>Datum Auftrieb (Abendmelken)</t>
  </si>
  <si>
    <t>Tageszeit</t>
  </si>
  <si>
    <t>Abend</t>
  </si>
  <si>
    <t>Morgen</t>
  </si>
  <si>
    <t>Zuchtverband</t>
  </si>
  <si>
    <t>Alp</t>
  </si>
  <si>
    <t>Weitere</t>
  </si>
  <si>
    <t>Milch total  (kg)</t>
  </si>
  <si>
    <t>Milch Sommer (kg)</t>
  </si>
  <si>
    <t>Datum Abtrieb (Morgenmelken)</t>
  </si>
  <si>
    <t>Korrektur nicht verwertbare Milch</t>
  </si>
  <si>
    <t>Milch total (kg)</t>
  </si>
  <si>
    <t>Milch (kg)</t>
  </si>
  <si>
    <t>Tiername</t>
  </si>
  <si>
    <t xml:space="preserve">2. Milchkontrolle </t>
  </si>
  <si>
    <t>Abrechnung Produktebezug</t>
  </si>
  <si>
    <t>1.1 Allg. Angaben</t>
  </si>
  <si>
    <t>1.2 Bestösserinnen und Bestösser</t>
  </si>
  <si>
    <t>1. Übersicht</t>
  </si>
  <si>
    <t>1.3 Beschreibung Abrechnungssystem</t>
  </si>
  <si>
    <t>2.1 Allg. Angaben</t>
  </si>
  <si>
    <t>2.2 Milchkontrolle</t>
  </si>
  <si>
    <t>2.3 Korrektur nicht verwertbare Milch</t>
  </si>
  <si>
    <t>3. Produkteverteilung</t>
  </si>
  <si>
    <t>3.1 Milchmenge</t>
  </si>
  <si>
    <t>Nicht verwertbare Milch</t>
  </si>
  <si>
    <t>Milch an Haushalt Alp</t>
  </si>
  <si>
    <t>Menge (kg)</t>
  </si>
  <si>
    <t>Verwendung Milch</t>
  </si>
  <si>
    <t>Milch nach Milchkontrolle</t>
  </si>
  <si>
    <t>Milch für Verarbeitung Butter / Käse</t>
  </si>
  <si>
    <t>Milch für weitere Produkte (Joghurt etc.)</t>
  </si>
  <si>
    <t>Produkte werden an BestösserInnen verteilt</t>
  </si>
  <si>
    <t>Produkte werden nicht an BestösserInnen verteilt</t>
  </si>
  <si>
    <t>Differenz:</t>
  </si>
  <si>
    <t>3.1 Produktemenge zu verteilende Produkte</t>
  </si>
  <si>
    <t>Produziert (kg)</t>
  </si>
  <si>
    <t>Verbrauch Haushalt Alp (kg)</t>
  </si>
  <si>
    <t>Milch für Direktverkauf Alp</t>
  </si>
  <si>
    <t>Verbrauch Direkverkauf Alp (kg)</t>
  </si>
  <si>
    <t>Zu verteilen (kg)</t>
  </si>
  <si>
    <t>Milch nach Kontrolle (kg)</t>
  </si>
  <si>
    <t>Anteil Milch</t>
  </si>
  <si>
    <t>Zu verteilen Alpkäse (kg)</t>
  </si>
  <si>
    <t>Zu verteilen Alpbutter (kg)</t>
  </si>
  <si>
    <t>4. Produktebezug</t>
  </si>
  <si>
    <t>4.1 Allg. Angaben</t>
  </si>
  <si>
    <t>Preis Mehr-/ Minderbezug</t>
  </si>
  <si>
    <t>4.2 Bezug Alpkäse</t>
  </si>
  <si>
    <t>Datum:</t>
  </si>
  <si>
    <t>Guthaben (kg)</t>
  </si>
  <si>
    <t>4.2 Bezug Alpbutter</t>
  </si>
  <si>
    <t>Bezug 4</t>
  </si>
  <si>
    <t>Bezug 5</t>
  </si>
  <si>
    <t>Bezug 6</t>
  </si>
  <si>
    <t>Bezug 7</t>
  </si>
  <si>
    <t>Bezug 8</t>
  </si>
  <si>
    <t>Bezug 9</t>
  </si>
  <si>
    <t>Bezug 10</t>
  </si>
  <si>
    <t>Bezug 11</t>
  </si>
  <si>
    <t>Bezug 12</t>
  </si>
  <si>
    <t>Bezug 13</t>
  </si>
  <si>
    <t>Bezug 14</t>
  </si>
  <si>
    <t>Ausbeute</t>
  </si>
  <si>
    <t>Anzahl Milchkühe</t>
  </si>
  <si>
    <t>Milch gemäss Hochrechnung Kontrolle (kg)</t>
  </si>
  <si>
    <t>Mehr / Minder</t>
  </si>
  <si>
    <t>Bezug</t>
  </si>
  <si>
    <t>Preis Mehr / Minder</t>
  </si>
  <si>
    <t>Guthaben (+) Belastung (-)</t>
  </si>
  <si>
    <t>Anteil Milchmenge (%)</t>
  </si>
  <si>
    <t>Bestösser</t>
  </si>
  <si>
    <t>Name</t>
  </si>
  <si>
    <t>Auswahl der Abrechnung für Bestösser:</t>
  </si>
  <si>
    <t>Anzahl Kühe</t>
  </si>
  <si>
    <t>Guthaben Käse</t>
  </si>
  <si>
    <t>Guthaben Butter</t>
  </si>
  <si>
    <t>Guthaben übrige</t>
  </si>
  <si>
    <t>Bezug Butter</t>
  </si>
  <si>
    <t>Bezug 1 Käse</t>
  </si>
  <si>
    <t>Bezug 2 Käse</t>
  </si>
  <si>
    <t>Bezug 3 Käse</t>
  </si>
  <si>
    <t>Bezug 1 übrige</t>
  </si>
  <si>
    <t>Bezug 2 übrige</t>
  </si>
  <si>
    <t>Bezug 3 übrige</t>
  </si>
  <si>
    <t>Anz. Gemelk</t>
  </si>
  <si>
    <t>Das Abrechnungssystem ist auf Gemeinschaftsalpen zur Verteilung von drei Produktetypen (Alpkäse, Alpbutter und Produkt nach Wahl) ausgelegt. -- Zum Bearbeiten müssen die gelben Felder ausgefüllt werden. -- Die Verteilung erfolgt im Verhältnis der Milchmenge je BestösserIn zur Gesamtmilchmenge. Zur Ermittlung der Milchmenge wird die Milchmenge an der Kontrolle nach Anzahl Gemelken hochgerechnet. Mit Ausnahme der ersten und letzten Kontrollperiode wird die durchschnittliche Milchmenge hochgerechnet. Die nicht verwertbare Milch wird abgezogen. - Für die Verteilung der Produkte werden Vorbezüge berücksichtigt. Beim Käse (Gewichtsschwund) wird davon ausgegangen, dass die Produktionsalter anteilsmässig auf die Bestösser aufgeteilt werden (alter und junger Käse für alle). Die Abrechnung je Bestösser erfolgt durch Auswahl des jeweiligen Bestössers. ---- Für eine unsachgemäss Nutzung des Systems wird keine Haftung übernommen.</t>
  </si>
  <si>
    <t>Grossalp</t>
  </si>
  <si>
    <t>Töni Gujan</t>
  </si>
  <si>
    <t>Kantonsstrasse 17</t>
  </si>
  <si>
    <t>7302 Landquart</t>
  </si>
  <si>
    <t>Hans Müller</t>
  </si>
  <si>
    <t>Thomas Nimmersatt</t>
  </si>
  <si>
    <t>Fritz Vogel</t>
  </si>
  <si>
    <t>Andi Kühne</t>
  </si>
  <si>
    <t>Haupstrasse 1</t>
  </si>
  <si>
    <t>Haupstrasse 2</t>
  </si>
  <si>
    <t>Haupstrasse 3</t>
  </si>
  <si>
    <t>Haupstrasse 4</t>
  </si>
  <si>
    <t>Chur</t>
  </si>
  <si>
    <t>Trixi</t>
  </si>
  <si>
    <t>Möve</t>
  </si>
  <si>
    <t>Nora</t>
  </si>
  <si>
    <t>Kerstin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</si>
</sst>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CHF&quot;\ * #,##0.00_ ;_ &quot;CHF&quot;\ * \-#,##0.00_ ;_ &quot;CHF&quot;\ * &quot;-&quot;??_ ;_ @_ "/>
    <numFmt numFmtId="43" formatCode="_ * #,##0.00_ ;_ * \-#,##0.00_ ;_ * &quot;-&quot;??_ ;_ @_ "/>
    <numFmt numFmtId="164" formatCode="_ &quot;Fr.&quot;\ * #,##0.00_ ;_ &quot;Fr.&quot;\ * \-#,##0.00_ ;_ &quot;Fr.&quot;\ * &quot;-&quot;??_ ;_ @_ "/>
    <numFmt numFmtId="165" formatCode="0.0"/>
    <numFmt numFmtId="166" formatCode="&quot;CHF&quot;\ #,##0.00"/>
  </numFmts>
  <fonts count="18">
    <font>
      <sz val="11"/>
      <color theme="1"/>
      <name val="Calibri"/>
      <family val="2"/>
      <scheme val="minor"/>
    </font>
    <font>
      <sz val="10"/>
      <color theme="1"/>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8"/>
      <color theme="1"/>
      <name val="Arial"/>
      <family val="2"/>
    </font>
    <font>
      <sz val="11"/>
      <name val="Calibri"/>
      <family val="2"/>
    </font>
    <font>
      <b/>
      <i/>
      <sz val="10"/>
      <color theme="1"/>
      <name val="Arial"/>
      <family val="2"/>
    </font>
    <font>
      <b/>
      <sz val="9"/>
      <color theme="1"/>
      <name val="Arial"/>
      <family val="2"/>
    </font>
    <font>
      <sz val="9"/>
      <color theme="1"/>
      <name val="Arial"/>
      <family val="2"/>
    </font>
    <font>
      <sz val="7"/>
      <color theme="1"/>
      <name val="Arial"/>
      <family val="2"/>
    </font>
    <font>
      <sz val="11"/>
      <name val="Frutiger 45"/>
    </font>
    <font>
      <sz val="11"/>
      <name val="Frutiger 45"/>
      <family val="2"/>
    </font>
    <font>
      <sz val="10"/>
      <name val="Arial"/>
      <family val="2"/>
    </font>
    <font>
      <b/>
      <sz val="9"/>
      <color rgb="FFFF0000"/>
      <name val="Arial"/>
      <family val="2"/>
    </font>
    <font>
      <b/>
      <sz val="14"/>
      <color theme="1"/>
      <name val="Arial"/>
      <family val="2"/>
    </font>
    <font>
      <i/>
      <sz val="7"/>
      <color theme="1"/>
      <name val="Arial"/>
      <family val="2"/>
    </font>
  </fonts>
  <fills count="4">
    <fill>
      <patternFill patternType="none"/>
    </fill>
    <fill>
      <patternFill patternType="gray125"/>
    </fill>
    <fill>
      <patternFill patternType="solid">
        <fgColor rgb="FFFFFFAB"/>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9" fontId="2" fillId="0" borderId="0" applyFont="0" applyFill="0" applyBorder="0" applyAlignment="0" applyProtection="0"/>
    <xf numFmtId="0" fontId="7" fillId="0" borderId="0"/>
    <xf numFmtId="0" fontId="12" fillId="0" borderId="0"/>
    <xf numFmtId="9" fontId="13" fillId="0" borderId="0" applyFont="0" applyFill="0" applyBorder="0" applyAlignment="0" applyProtection="0"/>
    <xf numFmtId="43" fontId="14" fillId="0" borderId="0" applyFont="0" applyFill="0" applyBorder="0" applyAlignment="0" applyProtection="0"/>
    <xf numFmtId="9" fontId="13" fillId="0" borderId="0" applyFont="0" applyFill="0" applyBorder="0" applyAlignment="0" applyProtection="0"/>
    <xf numFmtId="0" fontId="14" fillId="0" borderId="0"/>
    <xf numFmtId="0" fontId="12" fillId="0" borderId="0"/>
    <xf numFmtId="0" fontId="14" fillId="0" borderId="0"/>
    <xf numFmtId="44" fontId="2" fillId="0" borderId="0" applyFont="0" applyFill="0" applyBorder="0" applyAlignment="0" applyProtection="0"/>
  </cellStyleXfs>
  <cellXfs count="204">
    <xf numFmtId="0" fontId="0" fillId="0" borderId="0" xfId="0"/>
    <xf numFmtId="0" fontId="0" fillId="0" borderId="0" xfId="0"/>
    <xf numFmtId="0" fontId="10" fillId="2" borderId="9" xfId="0" applyFont="1" applyFill="1" applyBorder="1" applyProtection="1">
      <protection locked="0"/>
    </xf>
    <xf numFmtId="0" fontId="10" fillId="2" borderId="20" xfId="0" applyFont="1" applyFill="1" applyBorder="1" applyProtection="1">
      <protection locked="0"/>
    </xf>
    <xf numFmtId="0" fontId="10" fillId="2" borderId="11" xfId="0" applyFont="1" applyFill="1" applyBorder="1" applyProtection="1">
      <protection locked="0"/>
    </xf>
    <xf numFmtId="165" fontId="10" fillId="2" borderId="11" xfId="0" applyNumberFormat="1" applyFont="1" applyFill="1" applyBorder="1" applyProtection="1">
      <protection locked="0"/>
    </xf>
    <xf numFmtId="165" fontId="10" fillId="0" borderId="6" xfId="0" applyNumberFormat="1" applyFont="1" applyFill="1" applyBorder="1" applyProtection="1"/>
    <xf numFmtId="14" fontId="10" fillId="2" borderId="11" xfId="0" applyNumberFormat="1" applyFont="1" applyFill="1" applyBorder="1" applyProtection="1">
      <protection locked="0"/>
    </xf>
    <xf numFmtId="0" fontId="10" fillId="2" borderId="18" xfId="0" applyFont="1" applyFill="1" applyBorder="1" applyAlignment="1" applyProtection="1">
      <alignment horizontal="center"/>
      <protection locked="0"/>
    </xf>
    <xf numFmtId="0" fontId="10" fillId="2" borderId="6" xfId="0" applyFont="1" applyFill="1" applyBorder="1" applyAlignment="1" applyProtection="1">
      <alignment horizontal="left"/>
      <protection locked="0"/>
    </xf>
    <xf numFmtId="0" fontId="10" fillId="2" borderId="8" xfId="0" applyFont="1" applyFill="1" applyBorder="1" applyAlignment="1" applyProtection="1">
      <alignment horizontal="left"/>
      <protection locked="0"/>
    </xf>
    <xf numFmtId="0" fontId="0" fillId="0" borderId="0" xfId="0" applyAlignment="1">
      <alignment wrapText="1"/>
    </xf>
    <xf numFmtId="1" fontId="0" fillId="0" borderId="0" xfId="0" applyNumberFormat="1"/>
    <xf numFmtId="9" fontId="0" fillId="0" borderId="0" xfId="0" applyNumberFormat="1"/>
    <xf numFmtId="1" fontId="10" fillId="2" borderId="6" xfId="0" applyNumberFormat="1" applyFont="1" applyFill="1" applyBorder="1" applyProtection="1">
      <protection locked="0"/>
    </xf>
    <xf numFmtId="0" fontId="10" fillId="2" borderId="9" xfId="0" applyNumberFormat="1" applyFont="1" applyFill="1" applyBorder="1" applyProtection="1">
      <protection locked="0"/>
    </xf>
    <xf numFmtId="0" fontId="10" fillId="2" borderId="26" xfId="0" applyFont="1" applyFill="1" applyBorder="1" applyAlignment="1" applyProtection="1">
      <alignment horizontal="left"/>
      <protection locked="0"/>
    </xf>
    <xf numFmtId="0" fontId="10" fillId="2" borderId="12" xfId="0" applyFont="1" applyFill="1" applyBorder="1" applyProtection="1">
      <protection locked="0"/>
    </xf>
    <xf numFmtId="1" fontId="10" fillId="2" borderId="26" xfId="0" applyNumberFormat="1" applyFont="1" applyFill="1" applyBorder="1" applyProtection="1">
      <protection locked="0"/>
    </xf>
    <xf numFmtId="0" fontId="16" fillId="0" borderId="0" xfId="0" applyFont="1" applyProtection="1"/>
    <xf numFmtId="0" fontId="10" fillId="0" borderId="0" xfId="0" applyFont="1" applyProtection="1"/>
    <xf numFmtId="0" fontId="9" fillId="0" borderId="0" xfId="0" applyFont="1" applyProtection="1"/>
    <xf numFmtId="0" fontId="5" fillId="0" borderId="0" xfId="0" applyFont="1" applyProtection="1"/>
    <xf numFmtId="0" fontId="9" fillId="0" borderId="17" xfId="0" applyFont="1" applyBorder="1" applyProtection="1"/>
    <xf numFmtId="0" fontId="9" fillId="0" borderId="9" xfId="0" applyFont="1" applyBorder="1" applyProtection="1"/>
    <xf numFmtId="0" fontId="9" fillId="0" borderId="20" xfId="0" applyFont="1" applyBorder="1" applyProtection="1"/>
    <xf numFmtId="0" fontId="9" fillId="0" borderId="10" xfId="0" applyFont="1" applyBorder="1" applyAlignment="1" applyProtection="1">
      <alignment horizontal="left"/>
    </xf>
    <xf numFmtId="0" fontId="10" fillId="0" borderId="0" xfId="0" applyFont="1" applyFill="1" applyBorder="1" applyAlignment="1" applyProtection="1">
      <alignment horizontal="left"/>
    </xf>
    <xf numFmtId="0" fontId="9" fillId="0" borderId="17" xfId="0" applyFont="1" applyFill="1" applyBorder="1" applyProtection="1"/>
    <xf numFmtId="0" fontId="9" fillId="0" borderId="14" xfId="0" applyFont="1" applyFill="1" applyBorder="1" applyProtection="1"/>
    <xf numFmtId="0" fontId="9" fillId="0" borderId="18" xfId="0" applyFont="1" applyFill="1" applyBorder="1" applyProtection="1"/>
    <xf numFmtId="0" fontId="9" fillId="0" borderId="10" xfId="0" applyFont="1" applyBorder="1" applyProtection="1"/>
    <xf numFmtId="0" fontId="10" fillId="0" borderId="27" xfId="0" applyFont="1" applyBorder="1" applyProtection="1"/>
    <xf numFmtId="1" fontId="10" fillId="0" borderId="8" xfId="0" applyNumberFormat="1" applyFont="1" applyFill="1" applyBorder="1" applyProtection="1"/>
    <xf numFmtId="0" fontId="9" fillId="0" borderId="0" xfId="0" applyFont="1" applyBorder="1" applyProtection="1"/>
    <xf numFmtId="1" fontId="10" fillId="0" borderId="0" xfId="0" applyNumberFormat="1" applyFont="1" applyFill="1" applyBorder="1" applyProtection="1"/>
    <xf numFmtId="0" fontId="10" fillId="0" borderId="0" xfId="0" applyFont="1" applyFill="1" applyBorder="1" applyProtection="1"/>
    <xf numFmtId="0" fontId="10" fillId="0" borderId="0" xfId="3" applyFont="1" applyAlignment="1" applyProtection="1">
      <alignment vertical="top" wrapText="1"/>
    </xf>
    <xf numFmtId="0" fontId="5" fillId="0" borderId="0" xfId="0" applyFont="1" applyBorder="1" applyProtection="1"/>
    <xf numFmtId="0" fontId="3" fillId="0" borderId="0" xfId="0" applyFont="1" applyProtection="1"/>
    <xf numFmtId="0" fontId="0" fillId="0" borderId="0" xfId="0" applyProtection="1"/>
    <xf numFmtId="0" fontId="15" fillId="0" borderId="0" xfId="0" applyFont="1" applyAlignment="1" applyProtection="1">
      <alignment horizontal="left"/>
    </xf>
    <xf numFmtId="0" fontId="9" fillId="0" borderId="0" xfId="0" applyFont="1" applyBorder="1" applyAlignment="1" applyProtection="1"/>
    <xf numFmtId="0" fontId="0" fillId="0" borderId="0" xfId="0" applyBorder="1" applyAlignment="1" applyProtection="1"/>
    <xf numFmtId="14" fontId="10" fillId="0" borderId="0" xfId="0" applyNumberFormat="1" applyFont="1" applyFill="1" applyBorder="1" applyProtection="1"/>
    <xf numFmtId="0" fontId="0" fillId="0" borderId="11" xfId="0" applyFont="1" applyFill="1" applyBorder="1" applyAlignment="1" applyProtection="1">
      <alignment horizontal="center"/>
    </xf>
    <xf numFmtId="14" fontId="10" fillId="0" borderId="11" xfId="0" applyNumberFormat="1" applyFont="1" applyFill="1" applyBorder="1" applyAlignment="1" applyProtection="1">
      <alignment horizontal="center"/>
    </xf>
    <xf numFmtId="0" fontId="10" fillId="0" borderId="25" xfId="0" applyNumberFormat="1" applyFont="1" applyFill="1" applyBorder="1" applyAlignment="1" applyProtection="1"/>
    <xf numFmtId="0" fontId="10" fillId="0" borderId="22" xfId="0" applyNumberFormat="1" applyFont="1" applyFill="1" applyBorder="1" applyAlignment="1" applyProtection="1"/>
    <xf numFmtId="0" fontId="9" fillId="3" borderId="17" xfId="0" applyFont="1" applyFill="1" applyBorder="1" applyProtection="1"/>
    <xf numFmtId="0" fontId="9" fillId="3" borderId="13" xfId="0" applyFont="1" applyFill="1" applyBorder="1" applyProtection="1"/>
    <xf numFmtId="0" fontId="9" fillId="3" borderId="18" xfId="0" applyFont="1" applyFill="1" applyBorder="1" applyProtection="1"/>
    <xf numFmtId="0" fontId="11" fillId="0" borderId="19" xfId="0" applyFont="1" applyFill="1" applyBorder="1" applyProtection="1"/>
    <xf numFmtId="165" fontId="10" fillId="0" borderId="11" xfId="0" applyNumberFormat="1" applyFont="1" applyFill="1" applyBorder="1" applyProtection="1"/>
    <xf numFmtId="165" fontId="10" fillId="0" borderId="25" xfId="0" applyNumberFormat="1" applyFont="1" applyFill="1" applyBorder="1" applyProtection="1"/>
    <xf numFmtId="165" fontId="10" fillId="0" borderId="16" xfId="0" applyNumberFormat="1" applyFont="1" applyFill="1" applyBorder="1" applyProtection="1"/>
    <xf numFmtId="0" fontId="11" fillId="0" borderId="9" xfId="0" applyFont="1" applyFill="1" applyBorder="1" applyProtection="1"/>
    <xf numFmtId="0" fontId="17" fillId="0" borderId="0" xfId="0" applyFont="1" applyProtection="1"/>
    <xf numFmtId="0" fontId="10" fillId="0" borderId="0" xfId="0" applyFont="1" applyFill="1" applyBorder="1" applyAlignment="1" applyProtection="1">
      <alignment horizontal="right"/>
    </xf>
    <xf numFmtId="0" fontId="10" fillId="0" borderId="0" xfId="0" applyFont="1" applyBorder="1" applyAlignment="1" applyProtection="1">
      <alignment horizontal="left"/>
    </xf>
    <xf numFmtId="9" fontId="10" fillId="0" borderId="0" xfId="1" applyFont="1" applyFill="1" applyBorder="1" applyAlignment="1" applyProtection="1">
      <alignment horizontal="right"/>
    </xf>
    <xf numFmtId="0" fontId="10" fillId="0" borderId="0" xfId="0" applyFont="1" applyFill="1" applyProtection="1"/>
    <xf numFmtId="0" fontId="9" fillId="0" borderId="11" xfId="0" applyFont="1" applyFill="1" applyBorder="1" applyProtection="1"/>
    <xf numFmtId="165" fontId="10" fillId="0" borderId="11" xfId="1" applyNumberFormat="1" applyFont="1" applyFill="1" applyBorder="1" applyProtection="1"/>
    <xf numFmtId="0" fontId="10" fillId="0" borderId="0" xfId="0" applyFont="1" applyFill="1" applyBorder="1" applyAlignment="1" applyProtection="1"/>
    <xf numFmtId="0" fontId="10" fillId="0" borderId="0" xfId="0" applyFont="1" applyBorder="1" applyAlignment="1" applyProtection="1">
      <alignment horizontal="right"/>
    </xf>
    <xf numFmtId="0" fontId="10" fillId="0" borderId="12" xfId="0" applyFont="1" applyBorder="1" applyProtection="1"/>
    <xf numFmtId="0" fontId="10" fillId="0" borderId="11" xfId="0" applyFont="1" applyFill="1" applyBorder="1" applyAlignment="1" applyProtection="1">
      <alignment horizontal="left"/>
    </xf>
    <xf numFmtId="165" fontId="10" fillId="0" borderId="11" xfId="0" applyNumberFormat="1" applyFont="1" applyBorder="1" applyAlignment="1" applyProtection="1"/>
    <xf numFmtId="9" fontId="10" fillId="0" borderId="11" xfId="1" applyFont="1" applyBorder="1" applyAlignment="1" applyProtection="1"/>
    <xf numFmtId="165" fontId="10" fillId="0" borderId="11" xfId="0" applyNumberFormat="1" applyFont="1" applyBorder="1" applyProtection="1"/>
    <xf numFmtId="164" fontId="10" fillId="0" borderId="0" xfId="0" applyNumberFormat="1" applyFont="1" applyAlignment="1" applyProtection="1"/>
    <xf numFmtId="0" fontId="10" fillId="0" borderId="0" xfId="0" applyFont="1" applyBorder="1" applyProtection="1"/>
    <xf numFmtId="9" fontId="10" fillId="0" borderId="0" xfId="1" applyFont="1" applyBorder="1" applyProtection="1"/>
    <xf numFmtId="0" fontId="10" fillId="0" borderId="0" xfId="1" applyNumberFormat="1" applyFont="1" applyBorder="1" applyProtection="1"/>
    <xf numFmtId="44" fontId="10" fillId="0" borderId="0" xfId="10" applyFont="1" applyFill="1" applyBorder="1" applyProtection="1"/>
    <xf numFmtId="165" fontId="9" fillId="0" borderId="11" xfId="0" applyNumberFormat="1" applyFont="1" applyFill="1" applyBorder="1" applyProtection="1"/>
    <xf numFmtId="0" fontId="1" fillId="0" borderId="0" xfId="0" applyFont="1" applyProtection="1"/>
    <xf numFmtId="0" fontId="1" fillId="0" borderId="0" xfId="0" applyFont="1" applyBorder="1" applyProtection="1"/>
    <xf numFmtId="0" fontId="4" fillId="0" borderId="0" xfId="0" applyFont="1" applyBorder="1" applyProtection="1"/>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4" fillId="0" borderId="0" xfId="0" applyFont="1" applyProtection="1"/>
    <xf numFmtId="0" fontId="1" fillId="0" borderId="0" xfId="0" applyFont="1" applyAlignment="1" applyProtection="1">
      <alignment horizontal="left"/>
    </xf>
    <xf numFmtId="1" fontId="1" fillId="0" borderId="0" xfId="0" applyNumberFormat="1" applyFont="1" applyBorder="1" applyAlignment="1" applyProtection="1">
      <alignment horizontal="left"/>
    </xf>
    <xf numFmtId="0" fontId="5" fillId="0" borderId="0" xfId="0" applyFont="1" applyBorder="1" applyAlignment="1" applyProtection="1">
      <alignment horizontal="left"/>
    </xf>
    <xf numFmtId="0" fontId="4" fillId="0" borderId="0" xfId="0" applyFont="1" applyBorder="1" applyAlignment="1" applyProtection="1">
      <alignment horizontal="left"/>
    </xf>
    <xf numFmtId="0" fontId="8" fillId="0" borderId="1" xfId="0" applyFont="1" applyBorder="1" applyProtection="1"/>
    <xf numFmtId="0" fontId="4" fillId="0" borderId="2" xfId="0" applyFont="1" applyBorder="1" applyProtection="1"/>
    <xf numFmtId="0" fontId="4" fillId="0" borderId="2" xfId="0" applyFont="1" applyBorder="1" applyAlignment="1" applyProtection="1">
      <alignment horizontal="left"/>
    </xf>
    <xf numFmtId="0" fontId="1" fillId="0" borderId="2" xfId="0" applyFont="1" applyBorder="1" applyAlignment="1" applyProtection="1">
      <alignment horizontal="center"/>
    </xf>
    <xf numFmtId="0" fontId="1" fillId="0" borderId="3" xfId="0" applyFont="1" applyBorder="1" applyProtection="1"/>
    <xf numFmtId="0" fontId="4" fillId="3" borderId="11" xfId="0" applyFont="1" applyFill="1" applyBorder="1" applyAlignment="1" applyProtection="1">
      <alignment horizontal="left"/>
    </xf>
    <xf numFmtId="0" fontId="4" fillId="0" borderId="0" xfId="0" applyFont="1" applyFill="1" applyBorder="1" applyAlignment="1" applyProtection="1">
      <alignment horizontal="center"/>
    </xf>
    <xf numFmtId="0" fontId="1" fillId="0" borderId="21" xfId="0" applyFont="1" applyBorder="1" applyProtection="1"/>
    <xf numFmtId="1" fontId="1" fillId="0" borderId="11" xfId="0" applyNumberFormat="1" applyFont="1" applyBorder="1" applyProtection="1"/>
    <xf numFmtId="0" fontId="1" fillId="0" borderId="0" xfId="0" applyFont="1" applyFill="1" applyBorder="1" applyAlignment="1" applyProtection="1">
      <alignment horizontal="center"/>
    </xf>
    <xf numFmtId="9" fontId="1" fillId="0" borderId="11" xfId="1" applyFont="1" applyBorder="1" applyProtection="1"/>
    <xf numFmtId="0" fontId="4" fillId="0" borderId="4" xfId="0" applyFont="1" applyBorder="1" applyProtection="1"/>
    <xf numFmtId="0" fontId="8" fillId="0" borderId="4" xfId="0" applyFont="1" applyBorder="1" applyProtection="1"/>
    <xf numFmtId="0" fontId="4" fillId="3" borderId="9" xfId="0" applyFont="1" applyFill="1" applyBorder="1" applyProtection="1"/>
    <xf numFmtId="0" fontId="4" fillId="3" borderId="22" xfId="0" applyFont="1" applyFill="1" applyBorder="1" applyProtection="1"/>
    <xf numFmtId="0" fontId="4" fillId="3" borderId="11" xfId="0" applyFont="1" applyFill="1" applyBorder="1" applyProtection="1"/>
    <xf numFmtId="0" fontId="4" fillId="3" borderId="11" xfId="0" applyFont="1" applyFill="1" applyBorder="1" applyAlignment="1" applyProtection="1">
      <alignment wrapText="1"/>
    </xf>
    <xf numFmtId="0" fontId="4" fillId="3" borderId="6" xfId="0" applyFont="1" applyFill="1" applyBorder="1" applyAlignment="1" applyProtection="1">
      <alignment wrapText="1"/>
    </xf>
    <xf numFmtId="0" fontId="1" fillId="0" borderId="9" xfId="0" applyFont="1" applyBorder="1" applyProtection="1"/>
    <xf numFmtId="165" fontId="1" fillId="0" borderId="11" xfId="0" applyNumberFormat="1" applyFont="1" applyBorder="1" applyProtection="1"/>
    <xf numFmtId="166" fontId="1" fillId="0" borderId="11" xfId="0" applyNumberFormat="1" applyFont="1" applyBorder="1" applyProtection="1"/>
    <xf numFmtId="166" fontId="1" fillId="0" borderId="6" xfId="0" applyNumberFormat="1" applyFont="1" applyBorder="1" applyProtection="1"/>
    <xf numFmtId="165" fontId="1" fillId="0" borderId="11" xfId="0" applyNumberFormat="1" applyFont="1" applyBorder="1" applyAlignment="1" applyProtection="1">
      <alignment horizontal="right"/>
    </xf>
    <xf numFmtId="164" fontId="1" fillId="0" borderId="11" xfId="0" applyNumberFormat="1" applyFont="1" applyBorder="1" applyProtection="1"/>
    <xf numFmtId="164" fontId="1" fillId="0" borderId="6" xfId="0" applyNumberFormat="1" applyFont="1" applyBorder="1" applyProtection="1"/>
    <xf numFmtId="44" fontId="4" fillId="0" borderId="8" xfId="10" applyFont="1" applyBorder="1" applyProtection="1"/>
    <xf numFmtId="0" fontId="6" fillId="0" borderId="0" xfId="0" applyFont="1" applyProtection="1"/>
    <xf numFmtId="0" fontId="6" fillId="0" borderId="0" xfId="0" applyFont="1" applyBorder="1" applyProtection="1"/>
    <xf numFmtId="0" fontId="1" fillId="0" borderId="0" xfId="0" applyFont="1" applyAlignment="1" applyProtection="1">
      <alignment horizontal="right"/>
    </xf>
    <xf numFmtId="0" fontId="6" fillId="0" borderId="0" xfId="0" applyFont="1" applyBorder="1" applyAlignment="1" applyProtection="1">
      <alignment horizontal="center"/>
    </xf>
    <xf numFmtId="0" fontId="1" fillId="2" borderId="0" xfId="0" applyFont="1" applyFill="1" applyProtection="1">
      <protection locked="0"/>
    </xf>
    <xf numFmtId="0" fontId="9" fillId="2" borderId="14" xfId="0" applyFont="1" applyFill="1" applyBorder="1" applyAlignment="1" applyProtection="1">
      <protection locked="0"/>
    </xf>
    <xf numFmtId="0" fontId="9" fillId="0" borderId="14" xfId="0" applyFont="1" applyBorder="1" applyAlignment="1" applyProtection="1"/>
    <xf numFmtId="0" fontId="9" fillId="0" borderId="18" xfId="0" applyFont="1" applyBorder="1" applyAlignment="1" applyProtection="1"/>
    <xf numFmtId="0" fontId="9" fillId="0" borderId="9" xfId="0" applyFont="1" applyFill="1" applyBorder="1" applyProtection="1"/>
    <xf numFmtId="0" fontId="9" fillId="0" borderId="6" xfId="0" applyFont="1" applyFill="1" applyBorder="1" applyProtection="1"/>
    <xf numFmtId="0" fontId="10" fillId="0" borderId="9" xfId="0" applyFont="1" applyFill="1" applyBorder="1" applyProtection="1"/>
    <xf numFmtId="44" fontId="10" fillId="0" borderId="6" xfId="10" applyFont="1" applyBorder="1" applyProtection="1"/>
    <xf numFmtId="44" fontId="10" fillId="0" borderId="8" xfId="10" applyFont="1" applyFill="1" applyBorder="1" applyProtection="1"/>
    <xf numFmtId="0" fontId="9" fillId="2" borderId="14" xfId="0" applyFont="1" applyFill="1" applyBorder="1" applyProtection="1">
      <protection locked="0"/>
    </xf>
    <xf numFmtId="0" fontId="9" fillId="0" borderId="18" xfId="0" applyFont="1" applyBorder="1" applyAlignment="1" applyProtection="1">
      <alignment wrapText="1"/>
    </xf>
    <xf numFmtId="0" fontId="10" fillId="0" borderId="9" xfId="0" applyFont="1" applyBorder="1" applyProtection="1"/>
    <xf numFmtId="44" fontId="10" fillId="2" borderId="6" xfId="10" applyFont="1" applyFill="1" applyBorder="1" applyProtection="1">
      <protection locked="0"/>
    </xf>
    <xf numFmtId="0" fontId="10" fillId="0" borderId="10" xfId="0" applyFont="1" applyBorder="1" applyProtection="1"/>
    <xf numFmtId="44" fontId="10" fillId="2" borderId="8" xfId="10" applyFont="1" applyFill="1" applyBorder="1" applyProtection="1">
      <protection locked="0"/>
    </xf>
    <xf numFmtId="0" fontId="9" fillId="0" borderId="17" xfId="0" applyFont="1" applyFill="1" applyBorder="1" applyAlignment="1" applyProtection="1">
      <alignment wrapText="1"/>
    </xf>
    <xf numFmtId="0" fontId="9" fillId="0" borderId="14" xfId="0" applyFont="1" applyFill="1" applyBorder="1" applyAlignment="1" applyProtection="1">
      <alignment wrapText="1"/>
    </xf>
    <xf numFmtId="0" fontId="9" fillId="0" borderId="14" xfId="0" applyFont="1" applyBorder="1" applyAlignment="1" applyProtection="1">
      <alignment wrapText="1"/>
    </xf>
    <xf numFmtId="0" fontId="10" fillId="0" borderId="9" xfId="0" applyFont="1" applyFill="1" applyBorder="1" applyAlignment="1" applyProtection="1">
      <alignment horizontal="left"/>
    </xf>
    <xf numFmtId="165" fontId="10" fillId="0" borderId="6" xfId="0" applyNumberFormat="1" applyFont="1" applyBorder="1" applyProtection="1"/>
    <xf numFmtId="0" fontId="10" fillId="0" borderId="16" xfId="0" applyFont="1" applyFill="1" applyBorder="1" applyAlignment="1" applyProtection="1">
      <alignment horizontal="right"/>
    </xf>
    <xf numFmtId="165" fontId="10" fillId="0" borderId="16" xfId="0" applyNumberFormat="1" applyFont="1" applyFill="1" applyBorder="1" applyAlignment="1" applyProtection="1">
      <alignment horizontal="right"/>
    </xf>
    <xf numFmtId="9" fontId="10" fillId="0" borderId="16" xfId="1" applyFont="1" applyFill="1" applyBorder="1" applyAlignment="1" applyProtection="1">
      <alignment horizontal="right"/>
    </xf>
    <xf numFmtId="165" fontId="10" fillId="0" borderId="8" xfId="0" applyNumberFormat="1" applyFont="1" applyFill="1" applyBorder="1" applyAlignment="1" applyProtection="1">
      <alignment horizontal="right"/>
    </xf>
    <xf numFmtId="0" fontId="9" fillId="0" borderId="14" xfId="0" applyFont="1" applyBorder="1" applyProtection="1"/>
    <xf numFmtId="0" fontId="9" fillId="0" borderId="14" xfId="0" applyFont="1" applyBorder="1" applyAlignment="1" applyProtection="1">
      <alignment horizontal="left" wrapText="1"/>
    </xf>
    <xf numFmtId="9" fontId="9" fillId="0" borderId="14" xfId="1" applyFont="1" applyFill="1" applyBorder="1" applyAlignment="1" applyProtection="1">
      <alignment horizontal="left" wrapText="1"/>
    </xf>
    <xf numFmtId="0" fontId="9" fillId="0" borderId="18" xfId="0" applyFont="1" applyBorder="1" applyProtection="1"/>
    <xf numFmtId="0" fontId="10" fillId="0" borderId="9" xfId="0" applyFont="1" applyBorder="1" applyAlignment="1" applyProtection="1"/>
    <xf numFmtId="0" fontId="10" fillId="2" borderId="16" xfId="0" applyFont="1" applyFill="1" applyBorder="1" applyAlignment="1" applyProtection="1">
      <protection locked="0"/>
    </xf>
    <xf numFmtId="165" fontId="10" fillId="0" borderId="16" xfId="1" applyNumberFormat="1" applyFont="1" applyFill="1" applyBorder="1" applyProtection="1"/>
    <xf numFmtId="0" fontId="10" fillId="0" borderId="5" xfId="0" applyFont="1" applyBorder="1" applyProtection="1"/>
    <xf numFmtId="0" fontId="10" fillId="2" borderId="6" xfId="0" applyFont="1" applyFill="1" applyBorder="1" applyAlignment="1" applyProtection="1">
      <protection locked="0"/>
    </xf>
    <xf numFmtId="0" fontId="10" fillId="0" borderId="9" xfId="0" applyFont="1" applyBorder="1" applyAlignment="1" applyProtection="1">
      <alignment horizontal="left"/>
    </xf>
    <xf numFmtId="0" fontId="10" fillId="0" borderId="6" xfId="0" applyFont="1" applyBorder="1" applyAlignment="1" applyProtection="1">
      <alignment horizontal="right"/>
    </xf>
    <xf numFmtId="0" fontId="10" fillId="0" borderId="4" xfId="0" applyFont="1" applyBorder="1" applyProtection="1"/>
    <xf numFmtId="0" fontId="10" fillId="0" borderId="21" xfId="0" applyFont="1" applyBorder="1" applyProtection="1"/>
    <xf numFmtId="0" fontId="10" fillId="0" borderId="6" xfId="0" applyFont="1" applyFill="1" applyBorder="1" applyAlignment="1" applyProtection="1">
      <alignment horizontal="right"/>
    </xf>
    <xf numFmtId="0" fontId="10" fillId="0" borderId="10" xfId="0" applyFont="1" applyBorder="1" applyAlignment="1" applyProtection="1">
      <alignment horizontal="left"/>
    </xf>
    <xf numFmtId="0" fontId="10" fillId="0" borderId="8" xfId="0" applyFont="1" applyFill="1" applyBorder="1" applyAlignment="1" applyProtection="1">
      <alignment horizontal="right"/>
    </xf>
    <xf numFmtId="0" fontId="9" fillId="3" borderId="14" xfId="0" applyFont="1" applyFill="1" applyBorder="1" applyProtection="1"/>
    <xf numFmtId="165" fontId="10" fillId="0" borderId="8" xfId="0" applyNumberFormat="1" applyFont="1" applyFill="1" applyBorder="1" applyProtection="1"/>
    <xf numFmtId="0" fontId="9" fillId="0" borderId="1" xfId="0" applyFont="1" applyBorder="1" applyAlignment="1" applyProtection="1"/>
    <xf numFmtId="0" fontId="0" fillId="0" borderId="14" xfId="0" applyFont="1" applyFill="1" applyBorder="1" applyAlignment="1" applyProtection="1">
      <alignment horizontal="center"/>
    </xf>
    <xf numFmtId="0" fontId="0" fillId="0" borderId="3" xfId="0" applyBorder="1" applyProtection="1"/>
    <xf numFmtId="0" fontId="9" fillId="0" borderId="4" xfId="0" applyFont="1" applyBorder="1" applyAlignment="1" applyProtection="1"/>
    <xf numFmtId="0" fontId="0" fillId="0" borderId="21" xfId="0" applyBorder="1" applyProtection="1"/>
    <xf numFmtId="0" fontId="9" fillId="0" borderId="4" xfId="0" applyFont="1" applyBorder="1" applyProtection="1"/>
    <xf numFmtId="14" fontId="10" fillId="2" borderId="18" xfId="0" applyNumberFormat="1" applyFont="1" applyFill="1" applyBorder="1" applyProtection="1">
      <protection locked="0"/>
    </xf>
    <xf numFmtId="0" fontId="9" fillId="0" borderId="10" xfId="0" applyFont="1" applyBorder="1" applyAlignment="1" applyProtection="1"/>
    <xf numFmtId="0" fontId="0" fillId="0" borderId="16" xfId="0" applyBorder="1" applyAlignment="1" applyProtection="1"/>
    <xf numFmtId="14" fontId="10" fillId="2" borderId="8" xfId="0" applyNumberFormat="1" applyFont="1" applyFill="1" applyBorder="1" applyProtection="1">
      <protection locked="0"/>
    </xf>
    <xf numFmtId="0" fontId="10" fillId="0" borderId="7" xfId="3" applyFont="1" applyBorder="1" applyAlignment="1" applyProtection="1">
      <alignment horizontal="left" vertical="top" wrapText="1"/>
    </xf>
    <xf numFmtId="0" fontId="10" fillId="0" borderId="15" xfId="3" applyFont="1" applyBorder="1" applyAlignment="1" applyProtection="1">
      <alignment horizontal="left" vertical="top" wrapText="1"/>
    </xf>
    <xf numFmtId="0" fontId="10" fillId="0" borderId="29" xfId="3" applyFont="1" applyBorder="1" applyAlignment="1" applyProtection="1">
      <alignment horizontal="left" vertical="top" wrapText="1"/>
    </xf>
    <xf numFmtId="0" fontId="15" fillId="0" borderId="0" xfId="0" applyFont="1" applyAlignment="1" applyProtection="1">
      <alignment horizontal="left"/>
    </xf>
    <xf numFmtId="0" fontId="9" fillId="0" borderId="17" xfId="0" applyFont="1" applyBorder="1" applyAlignment="1" applyProtection="1"/>
    <xf numFmtId="0" fontId="0" fillId="0" borderId="14" xfId="0" applyBorder="1" applyAlignment="1" applyProtection="1"/>
    <xf numFmtId="0" fontId="0" fillId="2" borderId="11" xfId="0" applyFont="1" applyFill="1" applyBorder="1" applyAlignment="1" applyProtection="1">
      <alignment horizontal="center"/>
      <protection locked="0"/>
    </xf>
    <xf numFmtId="14" fontId="10" fillId="2" borderId="11" xfId="0" applyNumberFormat="1" applyFont="1" applyFill="1" applyBorder="1" applyAlignment="1" applyProtection="1">
      <alignment horizontal="center"/>
      <protection locked="0"/>
    </xf>
    <xf numFmtId="0" fontId="0" fillId="0" borderId="14" xfId="0" applyFont="1" applyBorder="1" applyAlignment="1" applyProtection="1">
      <alignment horizontal="center"/>
    </xf>
    <xf numFmtId="0" fontId="10" fillId="0" borderId="25" xfId="0" applyNumberFormat="1" applyFont="1" applyFill="1" applyBorder="1" applyAlignment="1" applyProtection="1">
      <alignment horizontal="center"/>
    </xf>
    <xf numFmtId="0" fontId="10" fillId="0" borderId="22" xfId="0" applyNumberFormat="1" applyFont="1" applyFill="1" applyBorder="1" applyAlignment="1" applyProtection="1">
      <alignment horizontal="center"/>
    </xf>
    <xf numFmtId="0" fontId="0" fillId="2" borderId="25" xfId="0" applyFont="1" applyFill="1" applyBorder="1" applyAlignment="1" applyProtection="1">
      <alignment horizontal="center"/>
      <protection locked="0"/>
    </xf>
    <xf numFmtId="0" fontId="0" fillId="2" borderId="22" xfId="0" applyFont="1" applyFill="1" applyBorder="1" applyAlignment="1" applyProtection="1">
      <alignment horizontal="center"/>
      <protection locked="0"/>
    </xf>
    <xf numFmtId="0" fontId="0" fillId="0" borderId="14" xfId="0" applyFont="1" applyFill="1" applyBorder="1" applyAlignment="1" applyProtection="1">
      <alignment horizontal="center" vertical="top" wrapText="1"/>
    </xf>
    <xf numFmtId="0" fontId="0" fillId="0" borderId="11" xfId="0" applyFont="1" applyFill="1" applyBorder="1" applyAlignment="1" applyProtection="1">
      <alignment horizontal="center" vertical="top" wrapText="1"/>
    </xf>
    <xf numFmtId="0" fontId="1" fillId="0" borderId="19" xfId="0" applyFont="1" applyBorder="1" applyAlignment="1" applyProtection="1">
      <alignment horizontal="left"/>
    </xf>
    <xf numFmtId="0" fontId="1" fillId="0" borderId="24" xfId="0" applyFont="1" applyBorder="1" applyAlignment="1" applyProtection="1">
      <alignment horizontal="left"/>
    </xf>
    <xf numFmtId="0" fontId="1" fillId="0" borderId="22" xfId="0" applyFont="1" applyBorder="1" applyAlignment="1" applyProtection="1">
      <alignment horizontal="left"/>
    </xf>
    <xf numFmtId="0" fontId="4" fillId="3" borderId="9" xfId="0" applyFont="1" applyFill="1" applyBorder="1" applyAlignment="1" applyProtection="1">
      <alignment horizontal="left"/>
    </xf>
    <xf numFmtId="0" fontId="4" fillId="3" borderId="11" xfId="0" applyFont="1" applyFill="1" applyBorder="1" applyAlignment="1" applyProtection="1">
      <alignment horizontal="left"/>
    </xf>
    <xf numFmtId="0" fontId="1" fillId="0" borderId="9" xfId="0" applyFont="1" applyBorder="1" applyAlignment="1" applyProtection="1">
      <alignment horizontal="left"/>
    </xf>
    <xf numFmtId="0" fontId="1" fillId="0" borderId="11" xfId="0" applyFont="1" applyBorder="1" applyAlignment="1" applyProtection="1">
      <alignment horizontal="left"/>
    </xf>
    <xf numFmtId="0" fontId="4" fillId="0" borderId="28" xfId="0" applyFont="1" applyBorder="1" applyAlignment="1" applyProtection="1">
      <alignment horizontal="right"/>
    </xf>
    <xf numFmtId="0" fontId="4" fillId="0" borderId="27" xfId="0" applyFont="1" applyBorder="1" applyAlignment="1" applyProtection="1">
      <alignment horizontal="right"/>
    </xf>
    <xf numFmtId="0" fontId="4" fillId="0" borderId="23" xfId="0" applyFont="1" applyBorder="1" applyAlignment="1" applyProtection="1">
      <alignment horizontal="right"/>
    </xf>
    <xf numFmtId="0" fontId="10" fillId="2" borderId="6" xfId="0" applyFont="1" applyFill="1" applyBorder="1" applyAlignment="1" applyProtection="1">
      <alignment horizontal="right"/>
      <protection locked="0"/>
    </xf>
    <xf numFmtId="10" fontId="10" fillId="0" borderId="6" xfId="1" applyNumberFormat="1" applyFont="1" applyBorder="1" applyProtection="1"/>
    <xf numFmtId="0" fontId="10" fillId="2" borderId="16" xfId="1" applyNumberFormat="1" applyFont="1" applyFill="1" applyBorder="1" applyAlignment="1" applyProtection="1">
      <alignment horizontal="right"/>
      <protection locked="0"/>
    </xf>
    <xf numFmtId="0" fontId="10" fillId="2" borderId="16" xfId="0" applyNumberFormat="1" applyFont="1" applyFill="1" applyBorder="1" applyAlignment="1" applyProtection="1">
      <alignment horizontal="right"/>
      <protection locked="0"/>
    </xf>
    <xf numFmtId="0" fontId="10" fillId="2" borderId="11" xfId="0" applyNumberFormat="1" applyFont="1" applyFill="1" applyBorder="1" applyAlignment="1" applyProtection="1">
      <alignment horizontal="right"/>
      <protection locked="0"/>
    </xf>
    <xf numFmtId="0" fontId="10" fillId="2" borderId="11" xfId="1" applyNumberFormat="1" applyFont="1" applyFill="1" applyBorder="1" applyAlignment="1" applyProtection="1">
      <protection locked="0"/>
    </xf>
    <xf numFmtId="0" fontId="10" fillId="2" borderId="11" xfId="0" applyFont="1" applyFill="1" applyBorder="1" applyAlignment="1" applyProtection="1">
      <alignment horizontal="right"/>
      <protection locked="0"/>
    </xf>
    <xf numFmtId="0" fontId="10" fillId="2" borderId="10" xfId="0" applyFont="1" applyFill="1" applyBorder="1" applyAlignment="1" applyProtection="1">
      <alignment horizontal="left"/>
      <protection locked="0"/>
    </xf>
    <xf numFmtId="0" fontId="10" fillId="2" borderId="11" xfId="0" applyNumberFormat="1" applyFont="1" applyFill="1" applyBorder="1" applyProtection="1">
      <protection locked="0"/>
    </xf>
    <xf numFmtId="14" fontId="9" fillId="2" borderId="14" xfId="0" applyNumberFormat="1" applyFont="1" applyFill="1" applyBorder="1" applyAlignment="1" applyProtection="1">
      <protection locked="0"/>
    </xf>
  </cellXfs>
  <cellStyles count="11">
    <cellStyle name="Komma 2" xfId="5"/>
    <cellStyle name="Prozent" xfId="1" builtinId="5"/>
    <cellStyle name="Prozent 2" xfId="6"/>
    <cellStyle name="Prozent 3" xfId="4"/>
    <cellStyle name="Standard" xfId="0" builtinId="0"/>
    <cellStyle name="Standard 2" xfId="2"/>
    <cellStyle name="Standard 2 2" xfId="8"/>
    <cellStyle name="Standard 2 3" xfId="7"/>
    <cellStyle name="Standard 3" xfId="9"/>
    <cellStyle name="Standard 4" xfId="3"/>
    <cellStyle name="Währung" xfId="10" builtinId="4"/>
  </cellStyles>
  <dxfs count="0"/>
  <tableStyles count="0" defaultTableStyle="TableStyleMedium2" defaultPivotStyle="PivotStyleLight16"/>
  <colors>
    <mruColors>
      <color rgb="FFFFFFAB"/>
      <color rgb="FFED919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sheetPr>
  <dimension ref="B1:G48"/>
  <sheetViews>
    <sheetView zoomScale="80" zoomScaleNormal="80" workbookViewId="0">
      <selection activeCell="F21" sqref="F21"/>
    </sheetView>
  </sheetViews>
  <sheetFormatPr baseColWidth="10" defaultColWidth="11.453125" defaultRowHeight="11.5"/>
  <cols>
    <col min="1" max="1" width="1.453125" style="20" customWidth="1"/>
    <col min="2" max="2" width="37.26953125" style="20" customWidth="1"/>
    <col min="3" max="3" width="35.7265625" style="20" customWidth="1"/>
    <col min="4" max="4" width="8" style="20" customWidth="1"/>
    <col min="5" max="5" width="11.453125" style="20"/>
    <col min="6" max="6" width="11.81640625" style="20" customWidth="1"/>
    <col min="7" max="7" width="29" style="20" customWidth="1"/>
    <col min="8" max="16384" width="11.453125" style="20"/>
  </cols>
  <sheetData>
    <row r="1" spans="2:7" ht="18">
      <c r="B1" s="19" t="s">
        <v>46</v>
      </c>
    </row>
    <row r="2" spans="2:7" ht="7" customHeight="1">
      <c r="B2" s="21"/>
    </row>
    <row r="3" spans="2:7" ht="16.5" customHeight="1">
      <c r="B3" s="22" t="s">
        <v>49</v>
      </c>
    </row>
    <row r="4" spans="2:7" ht="7" customHeight="1">
      <c r="B4" s="21"/>
    </row>
    <row r="5" spans="2:7" ht="11.5" customHeight="1">
      <c r="B5" s="21" t="s">
        <v>47</v>
      </c>
    </row>
    <row r="6" spans="2:7" ht="7.5" customHeight="1" thickBot="1"/>
    <row r="7" spans="2:7" ht="12.75" customHeight="1">
      <c r="B7" s="23" t="s">
        <v>24</v>
      </c>
      <c r="C7" s="8">
        <v>2023</v>
      </c>
    </row>
    <row r="8" spans="2:7" ht="12.75" customHeight="1">
      <c r="B8" s="24" t="s">
        <v>5</v>
      </c>
      <c r="C8" s="9" t="s">
        <v>118</v>
      </c>
    </row>
    <row r="9" spans="2:7" ht="12.75" customHeight="1">
      <c r="B9" s="24" t="s">
        <v>6</v>
      </c>
      <c r="C9" s="9" t="s">
        <v>119</v>
      </c>
    </row>
    <row r="10" spans="2:7" ht="12.75" customHeight="1">
      <c r="B10" s="24" t="s">
        <v>1</v>
      </c>
      <c r="C10" s="9" t="s">
        <v>120</v>
      </c>
    </row>
    <row r="11" spans="2:7" ht="12.75" customHeight="1">
      <c r="B11" s="25" t="s">
        <v>12</v>
      </c>
      <c r="C11" s="16" t="s">
        <v>121</v>
      </c>
    </row>
    <row r="12" spans="2:7" ht="12.75" customHeight="1" thickBot="1">
      <c r="B12" s="26" t="s">
        <v>25</v>
      </c>
      <c r="C12" s="10" t="s">
        <v>118</v>
      </c>
    </row>
    <row r="13" spans="2:7" ht="12.75" customHeight="1">
      <c r="C13" s="27"/>
    </row>
    <row r="14" spans="2:7" ht="12.75" customHeight="1">
      <c r="B14" s="21" t="s">
        <v>48</v>
      </c>
      <c r="C14" s="27"/>
    </row>
    <row r="15" spans="2:7" ht="7" customHeight="1" thickBot="1">
      <c r="C15" s="27"/>
    </row>
    <row r="16" spans="2:7" ht="12.75" customHeight="1">
      <c r="B16" s="28" t="s">
        <v>16</v>
      </c>
      <c r="C16" s="29" t="s">
        <v>1</v>
      </c>
      <c r="D16" s="29" t="s">
        <v>2</v>
      </c>
      <c r="E16" s="29" t="s">
        <v>3</v>
      </c>
      <c r="F16" s="30" t="s">
        <v>26</v>
      </c>
      <c r="G16" s="21"/>
    </row>
    <row r="17" spans="2:6" ht="12.75" customHeight="1">
      <c r="B17" s="2" t="s">
        <v>122</v>
      </c>
      <c r="C17" s="4" t="s">
        <v>126</v>
      </c>
      <c r="D17" s="4">
        <v>7000</v>
      </c>
      <c r="E17" s="4" t="s">
        <v>130</v>
      </c>
      <c r="F17" s="14">
        <v>20</v>
      </c>
    </row>
    <row r="18" spans="2:6" ht="12.75" customHeight="1">
      <c r="B18" s="15" t="s">
        <v>123</v>
      </c>
      <c r="C18" s="4" t="s">
        <v>127</v>
      </c>
      <c r="D18" s="4">
        <v>7001</v>
      </c>
      <c r="E18" s="4" t="s">
        <v>130</v>
      </c>
      <c r="F18" s="14">
        <v>30</v>
      </c>
    </row>
    <row r="19" spans="2:6" ht="12.75" customHeight="1">
      <c r="B19" s="2" t="s">
        <v>124</v>
      </c>
      <c r="C19" s="4" t="s">
        <v>128</v>
      </c>
      <c r="D19" s="4">
        <v>7002</v>
      </c>
      <c r="E19" s="4" t="s">
        <v>130</v>
      </c>
      <c r="F19" s="14">
        <v>40</v>
      </c>
    </row>
    <row r="20" spans="2:6" ht="12.75" customHeight="1">
      <c r="B20" s="2" t="s">
        <v>125</v>
      </c>
      <c r="C20" s="4" t="s">
        <v>129</v>
      </c>
      <c r="D20" s="4">
        <v>7003</v>
      </c>
      <c r="E20" s="4" t="s">
        <v>130</v>
      </c>
      <c r="F20" s="14">
        <v>10</v>
      </c>
    </row>
    <row r="21" spans="2:6" ht="12.75" customHeight="1">
      <c r="B21" s="2"/>
      <c r="C21" s="4"/>
      <c r="D21" s="4"/>
      <c r="E21" s="4"/>
      <c r="F21" s="14"/>
    </row>
    <row r="22" spans="2:6" ht="12.75" customHeight="1">
      <c r="B22" s="2"/>
      <c r="C22" s="4"/>
      <c r="D22" s="4"/>
      <c r="E22" s="4"/>
      <c r="F22" s="14"/>
    </row>
    <row r="23" spans="2:6" ht="12.75" customHeight="1">
      <c r="B23" s="2"/>
      <c r="C23" s="4"/>
      <c r="D23" s="4"/>
      <c r="E23" s="4"/>
      <c r="F23" s="14"/>
    </row>
    <row r="24" spans="2:6" ht="12.75" customHeight="1">
      <c r="B24" s="2"/>
      <c r="C24" s="4"/>
      <c r="D24" s="4"/>
      <c r="E24" s="4"/>
      <c r="F24" s="14"/>
    </row>
    <row r="25" spans="2:6" ht="12.75" customHeight="1">
      <c r="B25" s="2"/>
      <c r="C25" s="4"/>
      <c r="D25" s="4"/>
      <c r="E25" s="4"/>
      <c r="F25" s="14"/>
    </row>
    <row r="26" spans="2:6" ht="12.75" customHeight="1">
      <c r="B26" s="2"/>
      <c r="C26" s="4"/>
      <c r="D26" s="4"/>
      <c r="E26" s="4"/>
      <c r="F26" s="14"/>
    </row>
    <row r="27" spans="2:6" ht="12.75" customHeight="1">
      <c r="B27" s="2"/>
      <c r="C27" s="4"/>
      <c r="D27" s="4"/>
      <c r="E27" s="4"/>
      <c r="F27" s="14"/>
    </row>
    <row r="28" spans="2:6" ht="12.75" customHeight="1">
      <c r="B28" s="2"/>
      <c r="C28" s="4"/>
      <c r="D28" s="4"/>
      <c r="E28" s="4"/>
      <c r="F28" s="14"/>
    </row>
    <row r="29" spans="2:6" ht="12.75" customHeight="1">
      <c r="B29" s="2"/>
      <c r="C29" s="4"/>
      <c r="D29" s="4"/>
      <c r="E29" s="4"/>
      <c r="F29" s="14"/>
    </row>
    <row r="30" spans="2:6" ht="12.75" customHeight="1">
      <c r="B30" s="2"/>
      <c r="C30" s="4"/>
      <c r="D30" s="4"/>
      <c r="E30" s="4"/>
      <c r="F30" s="14"/>
    </row>
    <row r="31" spans="2:6" ht="12.75" customHeight="1">
      <c r="B31" s="2"/>
      <c r="C31" s="4"/>
      <c r="D31" s="4"/>
      <c r="E31" s="4"/>
      <c r="F31" s="14"/>
    </row>
    <row r="32" spans="2:6" ht="12.75" customHeight="1">
      <c r="B32" s="2"/>
      <c r="C32" s="4"/>
      <c r="D32" s="4"/>
      <c r="E32" s="4"/>
      <c r="F32" s="14"/>
    </row>
    <row r="33" spans="2:6" ht="12.75" customHeight="1">
      <c r="B33" s="2"/>
      <c r="C33" s="4"/>
      <c r="D33" s="4"/>
      <c r="E33" s="4"/>
      <c r="F33" s="14"/>
    </row>
    <row r="34" spans="2:6" ht="12.75" customHeight="1">
      <c r="B34" s="2"/>
      <c r="C34" s="4"/>
      <c r="D34" s="4"/>
      <c r="E34" s="4"/>
      <c r="F34" s="14"/>
    </row>
    <row r="35" spans="2:6" ht="12.75" customHeight="1">
      <c r="B35" s="2"/>
      <c r="C35" s="4"/>
      <c r="D35" s="4"/>
      <c r="E35" s="4"/>
      <c r="F35" s="14"/>
    </row>
    <row r="36" spans="2:6" ht="12.75" customHeight="1">
      <c r="B36" s="3"/>
      <c r="C36" s="17"/>
      <c r="D36" s="17"/>
      <c r="E36" s="17"/>
      <c r="F36" s="18"/>
    </row>
    <row r="37" spans="2:6" ht="12.75" customHeight="1" thickBot="1">
      <c r="B37" s="31" t="s">
        <v>4</v>
      </c>
      <c r="C37" s="32"/>
      <c r="D37" s="32"/>
      <c r="E37" s="31"/>
      <c r="F37" s="33">
        <f>SUM(F17:F36)</f>
        <v>100</v>
      </c>
    </row>
    <row r="38" spans="2:6" ht="12.75" customHeight="1">
      <c r="E38" s="34"/>
      <c r="F38" s="35"/>
    </row>
    <row r="39" spans="2:6" ht="12.75" customHeight="1" thickBot="1">
      <c r="B39" s="21" t="s">
        <v>50</v>
      </c>
      <c r="E39" s="34"/>
      <c r="F39" s="36"/>
    </row>
    <row r="40" spans="2:6" ht="86.5" customHeight="1" thickBot="1">
      <c r="B40" s="169" t="s">
        <v>117</v>
      </c>
      <c r="C40" s="170"/>
      <c r="D40" s="170"/>
      <c r="E40" s="170"/>
      <c r="F40" s="171"/>
    </row>
    <row r="41" spans="2:6" ht="12.75" customHeight="1">
      <c r="B41" s="37"/>
      <c r="C41" s="37"/>
      <c r="D41" s="37"/>
      <c r="E41" s="37"/>
      <c r="F41" s="37"/>
    </row>
    <row r="42" spans="2:6" ht="12.75" customHeight="1">
      <c r="B42" s="37"/>
      <c r="C42" s="37"/>
      <c r="D42" s="37"/>
      <c r="E42" s="37"/>
      <c r="F42" s="37"/>
    </row>
    <row r="43" spans="2:6" ht="12.75" customHeight="1">
      <c r="B43" s="37"/>
      <c r="C43" s="37"/>
      <c r="D43" s="37"/>
      <c r="E43" s="37"/>
      <c r="F43" s="37"/>
    </row>
    <row r="44" spans="2:6" ht="12.75" customHeight="1">
      <c r="B44" s="37"/>
      <c r="C44" s="37"/>
      <c r="D44" s="37"/>
      <c r="E44" s="37"/>
      <c r="F44" s="37"/>
    </row>
    <row r="45" spans="2:6" ht="12.75" customHeight="1">
      <c r="B45" s="37"/>
      <c r="C45" s="37"/>
      <c r="D45" s="37"/>
      <c r="E45" s="37"/>
      <c r="F45" s="37"/>
    </row>
    <row r="46" spans="2:6">
      <c r="B46" s="37"/>
      <c r="C46" s="37"/>
      <c r="D46" s="37"/>
      <c r="E46" s="37"/>
      <c r="F46" s="37"/>
    </row>
    <row r="47" spans="2:6">
      <c r="B47" s="37"/>
      <c r="C47" s="37"/>
      <c r="D47" s="37"/>
      <c r="E47" s="37"/>
      <c r="F47" s="37"/>
    </row>
    <row r="48" spans="2:6">
      <c r="B48" s="37"/>
      <c r="C48" s="37"/>
      <c r="D48" s="37"/>
      <c r="E48" s="37"/>
      <c r="F48" s="37"/>
    </row>
  </sheetData>
  <sheetProtection algorithmName="SHA-512" hashValue="XYa1AlYu3uoNUm7VDGtZUCePsvgeneOBlGhf7uRgIE9sYoyD9rieWuq8DqNCiAePdta32GTX3V+TASUrxZkgcA==" saltValue="D1IAMgysfDKGZ/QqrORMFQ==" spinCount="100000" sheet="1" objects="1" scenarios="1"/>
  <customSheetViews>
    <customSheetView guid="{ACF04193-BA28-4074-A03C-F3BA41164DDC}">
      <selection activeCell="I29" sqref="I29"/>
      <pageMargins left="0.7" right="0.7" top="0.78740157499999996" bottom="0.78740157499999996" header="0.3" footer="0.3"/>
      <pageSetup paperSize="9" orientation="landscape" r:id="rId1"/>
    </customSheetView>
  </customSheetViews>
  <mergeCells count="1">
    <mergeCell ref="B40:F40"/>
  </mergeCells>
  <pageMargins left="0.7" right="0.7" top="0.78740157499999996" bottom="0.78740157499999996"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61"/>
  <sheetViews>
    <sheetView topLeftCell="A22" zoomScale="80" zoomScaleNormal="80" workbookViewId="0">
      <pane xSplit="1" topLeftCell="S1" activePane="topRight" state="frozen"/>
      <selection pane="topRight" activeCell="D45" sqref="D45"/>
    </sheetView>
  </sheetViews>
  <sheetFormatPr baseColWidth="10" defaultRowHeight="14.5"/>
  <cols>
    <col min="1" max="1" width="26.54296875" style="40" customWidth="1"/>
    <col min="2" max="2" width="10.90625" style="40"/>
    <col min="3" max="3" width="13.6328125" style="40" customWidth="1"/>
    <col min="4" max="4" width="10.90625" style="40"/>
    <col min="5" max="5" width="13.26953125" style="40" customWidth="1"/>
    <col min="6" max="6" width="10.90625" style="40"/>
    <col min="7" max="7" width="13.26953125" style="40" customWidth="1"/>
    <col min="8" max="8" width="10.90625" style="40"/>
    <col min="9" max="9" width="13.26953125" style="40" customWidth="1"/>
    <col min="10" max="10" width="10.90625" style="40"/>
    <col min="11" max="11" width="13.1796875" style="40" customWidth="1"/>
    <col min="12" max="12" width="10.90625" style="40"/>
    <col min="13" max="13" width="13.26953125" style="40" customWidth="1"/>
    <col min="14" max="14" width="10.90625" style="40"/>
    <col min="15" max="15" width="13.26953125" style="40" customWidth="1"/>
    <col min="16" max="16" width="10.90625" style="40"/>
    <col min="17" max="17" width="13.26953125" style="40" customWidth="1"/>
    <col min="18" max="18" width="10.90625" style="40"/>
    <col min="19" max="19" width="13.26953125" style="40" customWidth="1"/>
    <col min="20" max="20" width="10.90625" style="40"/>
    <col min="21" max="21" width="13.26953125" style="40" customWidth="1"/>
    <col min="22" max="22" width="10.90625" style="40"/>
    <col min="23" max="23" width="13.26953125" style="40" customWidth="1"/>
    <col min="24" max="24" width="10.90625" style="40"/>
    <col min="25" max="25" width="13.26953125" style="40" customWidth="1"/>
    <col min="26" max="26" width="10.90625" style="40"/>
    <col min="27" max="27" width="13.26953125" style="40" customWidth="1"/>
    <col min="28" max="28" width="10.90625" style="40"/>
    <col min="29" max="29" width="13.26953125" style="40" customWidth="1"/>
    <col min="30" max="30" width="13.08984375" style="40" customWidth="1"/>
    <col min="31" max="31" width="13.26953125" style="40" customWidth="1"/>
    <col min="32" max="32" width="17" style="40" customWidth="1"/>
    <col min="33" max="16384" width="10.90625" style="40"/>
  </cols>
  <sheetData>
    <row r="1" spans="1:32" ht="15.5">
      <c r="A1" s="38" t="s">
        <v>45</v>
      </c>
      <c r="B1" s="34"/>
      <c r="C1" s="36"/>
      <c r="D1" s="20"/>
      <c r="E1" s="20"/>
      <c r="F1" s="20"/>
      <c r="G1" s="20"/>
      <c r="H1" s="20"/>
      <c r="I1" s="20"/>
      <c r="J1" s="20"/>
      <c r="K1" s="20"/>
      <c r="L1" s="39"/>
      <c r="M1" s="172"/>
      <c r="N1" s="172"/>
      <c r="O1" s="172"/>
    </row>
    <row r="2" spans="1:32" ht="7" customHeight="1">
      <c r="A2" s="38"/>
      <c r="B2" s="34"/>
      <c r="C2" s="36"/>
      <c r="D2" s="20"/>
      <c r="E2" s="20"/>
      <c r="F2" s="20"/>
      <c r="G2" s="20"/>
      <c r="H2" s="20"/>
      <c r="I2" s="20"/>
      <c r="J2" s="20"/>
      <c r="K2" s="20"/>
      <c r="L2" s="39"/>
      <c r="M2" s="41"/>
      <c r="N2" s="41"/>
      <c r="O2" s="41"/>
    </row>
    <row r="3" spans="1:32">
      <c r="A3" s="34" t="s">
        <v>51</v>
      </c>
      <c r="B3" s="34"/>
      <c r="C3" s="36"/>
      <c r="D3" s="20"/>
      <c r="E3" s="20"/>
      <c r="F3" s="20"/>
      <c r="G3" s="20"/>
      <c r="H3" s="20"/>
      <c r="I3" s="20"/>
      <c r="J3" s="20"/>
      <c r="K3" s="20"/>
      <c r="L3" s="39"/>
      <c r="M3" s="41"/>
      <c r="N3" s="41"/>
      <c r="O3" s="41"/>
    </row>
    <row r="4" spans="1:32" ht="8.5" customHeight="1" thickBot="1">
      <c r="B4" s="34"/>
      <c r="C4" s="36"/>
      <c r="D4" s="20"/>
      <c r="E4" s="20"/>
      <c r="F4" s="20"/>
      <c r="G4" s="20"/>
      <c r="H4" s="20"/>
      <c r="I4" s="20"/>
      <c r="J4" s="20"/>
      <c r="K4" s="20"/>
      <c r="L4" s="39"/>
      <c r="M4" s="41"/>
      <c r="N4" s="41"/>
      <c r="O4" s="41"/>
    </row>
    <row r="5" spans="1:32">
      <c r="A5" s="173" t="s">
        <v>31</v>
      </c>
      <c r="B5" s="174"/>
      <c r="C5" s="165">
        <v>45092</v>
      </c>
      <c r="D5" s="20"/>
      <c r="E5" s="20"/>
      <c r="F5" s="20"/>
      <c r="G5" s="20"/>
      <c r="H5" s="20"/>
      <c r="I5" s="20"/>
      <c r="J5" s="20"/>
      <c r="K5" s="20"/>
      <c r="L5" s="39"/>
      <c r="M5" s="41"/>
      <c r="N5" s="41"/>
      <c r="O5" s="41"/>
    </row>
    <row r="6" spans="1:32" ht="15" thickBot="1">
      <c r="A6" s="166" t="s">
        <v>40</v>
      </c>
      <c r="B6" s="167"/>
      <c r="C6" s="168">
        <v>45181</v>
      </c>
      <c r="D6" s="20"/>
      <c r="E6" s="20"/>
      <c r="F6" s="20"/>
      <c r="G6" s="20"/>
      <c r="H6" s="20"/>
      <c r="I6" s="20"/>
      <c r="J6" s="20"/>
      <c r="K6" s="20"/>
      <c r="L6" s="39"/>
      <c r="M6" s="41"/>
      <c r="N6" s="41"/>
      <c r="O6" s="41"/>
    </row>
    <row r="7" spans="1:32">
      <c r="A7" s="42"/>
      <c r="B7" s="43"/>
      <c r="C7" s="44"/>
      <c r="D7" s="20"/>
      <c r="E7" s="20"/>
      <c r="F7" s="20"/>
      <c r="G7" s="20"/>
      <c r="H7" s="20"/>
      <c r="I7" s="20"/>
      <c r="J7" s="20"/>
      <c r="K7" s="20"/>
      <c r="L7" s="39"/>
      <c r="M7" s="41"/>
      <c r="N7" s="41"/>
      <c r="O7" s="41"/>
    </row>
    <row r="8" spans="1:32">
      <c r="A8" s="42" t="s">
        <v>52</v>
      </c>
      <c r="B8" s="43"/>
      <c r="C8" s="36"/>
      <c r="D8" s="20"/>
      <c r="E8" s="20"/>
      <c r="F8" s="20"/>
      <c r="G8" s="20"/>
      <c r="H8" s="20"/>
      <c r="I8" s="20"/>
      <c r="J8" s="20"/>
      <c r="K8" s="20"/>
      <c r="L8" s="39"/>
      <c r="M8" s="41"/>
      <c r="N8" s="41"/>
      <c r="O8" s="41"/>
    </row>
    <row r="9" spans="1:32" ht="6.5" customHeight="1" thickBot="1">
      <c r="A9" s="42"/>
      <c r="B9" s="43"/>
      <c r="C9" s="36"/>
      <c r="D9" s="20"/>
      <c r="E9" s="20"/>
      <c r="F9" s="20"/>
      <c r="G9" s="20"/>
      <c r="H9" s="20"/>
      <c r="I9" s="20"/>
      <c r="J9" s="20"/>
      <c r="K9" s="20"/>
      <c r="L9" s="39"/>
      <c r="M9" s="41"/>
      <c r="N9" s="41"/>
      <c r="O9" s="41"/>
    </row>
    <row r="10" spans="1:32">
      <c r="A10" s="159" t="s">
        <v>29</v>
      </c>
      <c r="B10" s="177">
        <v>1</v>
      </c>
      <c r="C10" s="177"/>
      <c r="D10" s="177">
        <v>2</v>
      </c>
      <c r="E10" s="177"/>
      <c r="F10" s="177">
        <v>3</v>
      </c>
      <c r="G10" s="177"/>
      <c r="H10" s="177">
        <v>4</v>
      </c>
      <c r="I10" s="177"/>
      <c r="J10" s="177">
        <v>5</v>
      </c>
      <c r="K10" s="177"/>
      <c r="L10" s="177">
        <v>6</v>
      </c>
      <c r="M10" s="177"/>
      <c r="N10" s="177">
        <v>7</v>
      </c>
      <c r="O10" s="177"/>
      <c r="P10" s="177">
        <v>8</v>
      </c>
      <c r="Q10" s="177"/>
      <c r="R10" s="177">
        <v>9</v>
      </c>
      <c r="S10" s="177"/>
      <c r="T10" s="177">
        <v>10</v>
      </c>
      <c r="U10" s="177"/>
      <c r="V10" s="177">
        <v>11</v>
      </c>
      <c r="W10" s="177"/>
      <c r="X10" s="177">
        <v>12</v>
      </c>
      <c r="Y10" s="177"/>
      <c r="Z10" s="177">
        <v>13</v>
      </c>
      <c r="AA10" s="177"/>
      <c r="AB10" s="177">
        <v>14</v>
      </c>
      <c r="AC10" s="177"/>
      <c r="AD10" s="160">
        <v>15</v>
      </c>
      <c r="AE10" s="182" t="s">
        <v>41</v>
      </c>
      <c r="AF10" s="161"/>
    </row>
    <row r="11" spans="1:32">
      <c r="A11" s="162" t="s">
        <v>30</v>
      </c>
      <c r="B11" s="175" t="s">
        <v>35</v>
      </c>
      <c r="C11" s="175"/>
      <c r="D11" s="175" t="s">
        <v>36</v>
      </c>
      <c r="E11" s="175"/>
      <c r="F11" s="175" t="s">
        <v>35</v>
      </c>
      <c r="G11" s="175"/>
      <c r="H11" s="175" t="s">
        <v>36</v>
      </c>
      <c r="I11" s="175"/>
      <c r="J11" s="175" t="s">
        <v>35</v>
      </c>
      <c r="K11" s="175"/>
      <c r="L11" s="175" t="s">
        <v>36</v>
      </c>
      <c r="M11" s="175"/>
      <c r="N11" s="175"/>
      <c r="O11" s="175"/>
      <c r="P11" s="175"/>
      <c r="Q11" s="175"/>
      <c r="R11" s="175"/>
      <c r="S11" s="175"/>
      <c r="T11" s="175"/>
      <c r="U11" s="175"/>
      <c r="V11" s="175"/>
      <c r="W11" s="175"/>
      <c r="X11" s="175"/>
      <c r="Y11" s="175"/>
      <c r="Z11" s="175"/>
      <c r="AA11" s="175"/>
      <c r="AB11" s="175" t="s">
        <v>35</v>
      </c>
      <c r="AC11" s="175"/>
      <c r="AD11" s="45" t="s">
        <v>36</v>
      </c>
      <c r="AE11" s="183"/>
      <c r="AF11" s="163"/>
    </row>
    <row r="12" spans="1:32">
      <c r="A12" s="162" t="s">
        <v>32</v>
      </c>
      <c r="B12" s="180" t="s">
        <v>34</v>
      </c>
      <c r="C12" s="181"/>
      <c r="D12" s="180" t="s">
        <v>33</v>
      </c>
      <c r="E12" s="181"/>
      <c r="F12" s="180" t="s">
        <v>34</v>
      </c>
      <c r="G12" s="181"/>
      <c r="H12" s="180" t="s">
        <v>33</v>
      </c>
      <c r="I12" s="181"/>
      <c r="J12" s="180" t="s">
        <v>34</v>
      </c>
      <c r="K12" s="181"/>
      <c r="L12" s="180" t="s">
        <v>33</v>
      </c>
      <c r="M12" s="181"/>
      <c r="N12" s="180"/>
      <c r="O12" s="181"/>
      <c r="P12" s="180"/>
      <c r="Q12" s="181"/>
      <c r="R12" s="180"/>
      <c r="S12" s="181"/>
      <c r="T12" s="180"/>
      <c r="U12" s="181"/>
      <c r="V12" s="180"/>
      <c r="W12" s="181"/>
      <c r="X12" s="180"/>
      <c r="Y12" s="181"/>
      <c r="Z12" s="180"/>
      <c r="AA12" s="181"/>
      <c r="AB12" s="180" t="s">
        <v>34</v>
      </c>
      <c r="AC12" s="181"/>
      <c r="AD12" s="45" t="s">
        <v>34</v>
      </c>
      <c r="AE12" s="183"/>
      <c r="AF12" s="163"/>
    </row>
    <row r="13" spans="1:32">
      <c r="A13" s="164" t="s">
        <v>15</v>
      </c>
      <c r="B13" s="176">
        <v>45094</v>
      </c>
      <c r="C13" s="176"/>
      <c r="D13" s="176">
        <v>45108</v>
      </c>
      <c r="E13" s="176"/>
      <c r="F13" s="176">
        <v>45122</v>
      </c>
      <c r="G13" s="176"/>
      <c r="H13" s="176">
        <v>45136</v>
      </c>
      <c r="I13" s="176"/>
      <c r="J13" s="176">
        <v>45151</v>
      </c>
      <c r="K13" s="176"/>
      <c r="L13" s="176">
        <v>45165</v>
      </c>
      <c r="M13" s="176"/>
      <c r="N13" s="176"/>
      <c r="O13" s="176"/>
      <c r="P13" s="176"/>
      <c r="Q13" s="176"/>
      <c r="R13" s="176"/>
      <c r="S13" s="176"/>
      <c r="T13" s="176"/>
      <c r="U13" s="176"/>
      <c r="V13" s="176"/>
      <c r="W13" s="176"/>
      <c r="X13" s="176"/>
      <c r="Y13" s="176"/>
      <c r="Z13" s="176"/>
      <c r="AA13" s="176"/>
      <c r="AB13" s="176">
        <v>45178</v>
      </c>
      <c r="AC13" s="176"/>
      <c r="AD13" s="46">
        <f>IF(C6="","",C6)</f>
        <v>45181</v>
      </c>
      <c r="AE13" s="183"/>
      <c r="AF13" s="163"/>
    </row>
    <row r="14" spans="1:32" ht="15" thickBot="1">
      <c r="A14" s="164" t="s">
        <v>116</v>
      </c>
      <c r="B14" s="178">
        <f>IF(B13="","",IF(B12=Hilfstabelle!$A$1,DAYS360($C$5,B13,FALSE)*2+1-1,DAYS360($C$5,B13,FALSE)*2+1))</f>
        <v>4</v>
      </c>
      <c r="C14" s="179"/>
      <c r="D14" s="178">
        <f>IF(D13="","",IF(AND(B12=Hilfstabelle!$A$2,(D12=Hilfstabelle!$A$2)),DAYS360(B13,D13,FALSE)*2,IF(AND(B12=Hilfstabelle!$A$1,D12=Hilfstabelle!$A$1),DAYS360(B13,D13,FALSE)*2,IF(AND(B12=Hilfstabelle!$A$1,(D12=Hilfstabelle!$A$2)),DAYS360(B13,D13,FALSE)*2+1,DAYS360(B13,D13,FALSE)*2-1))))</f>
        <v>29</v>
      </c>
      <c r="E14" s="179"/>
      <c r="F14" s="178">
        <f>IF(F13="","",IF(AND(D12=Hilfstabelle!$A$2,(F12=Hilfstabelle!$A$2)),DAYS360(D13,F13,FALSE)*2,IF(AND(D12=Hilfstabelle!$A$1,F12=Hilfstabelle!$A$1),DAYS360(D13,F13,FALSE)*2,IF(AND(D12=Hilfstabelle!$A$1,(F12=Hilfstabelle!$A$2)),DAYS360(D13,F13,FALSE)*2+1,DAYS360(D13,F13,FALSE)*2-1))))</f>
        <v>27</v>
      </c>
      <c r="G14" s="179"/>
      <c r="H14" s="178">
        <f>IF(H13="","",IF(AND(F12=Hilfstabelle!$A$2,(H12=Hilfstabelle!$A$2)),DAYS360(F13,H13,FALSE)*2,IF(AND(F12=Hilfstabelle!$A$1,H12=Hilfstabelle!$A$1),DAYS360(F13,H13,FALSE)*2,IF(AND(F12=Hilfstabelle!$A$1,(H12=Hilfstabelle!$A$2)),DAYS360(F13,H13,FALSE)*2+1,DAYS360(F13,H13,FALSE)*2-1))))</f>
        <v>29</v>
      </c>
      <c r="I14" s="179"/>
      <c r="J14" s="178">
        <f>IF(J13="","",IF(AND(H12=Hilfstabelle!$A$2,(J12=Hilfstabelle!$A$2)),DAYS360(H13,J13,FALSE)*2,IF(AND(H12=Hilfstabelle!$A$1,J12=Hilfstabelle!$A$1),DAYS360(H13,J13,FALSE)*2,IF(AND(H12=Hilfstabelle!$A$1,(J12=Hilfstabelle!$A$2)),DAYS360(H13,J13,FALSE)*2+1,DAYS360(H13,J13,FALSE)*2-1))))</f>
        <v>27</v>
      </c>
      <c r="K14" s="179"/>
      <c r="L14" s="178">
        <f>IF(L13="","",IF(AND(J12=Hilfstabelle!$A$2,(L12=Hilfstabelle!$A$2)),DAYS360(J13,L13,FALSE)*2,IF(AND(J12=Hilfstabelle!$A$1,L12=Hilfstabelle!$A$1),DAYS360(J13,L13,FALSE)*2,IF(AND(J12=Hilfstabelle!$A$1,(L12=Hilfstabelle!$A$2)),DAYS360(J13,L13,FALSE)*2+1,DAYS360(J13,L13,FALSE)*2-1))))</f>
        <v>29</v>
      </c>
      <c r="M14" s="179"/>
      <c r="N14" s="178" t="str">
        <f>IF(N13="","",IF(AND(L12=Hilfstabelle!$A$2,(N12=Hilfstabelle!$A$2)),DAYS360(L13,N13,FALSE)*2,IF(AND(L12=Hilfstabelle!$A$1,N12=Hilfstabelle!$A$1),DAYS360(L13,N13,FALSE)*2,IF(AND(L12=Hilfstabelle!$A$1,(N12=Hilfstabelle!$A$2)),DAYS360(L13,N13,FALSE)*2+1,DAYS360(L13,N13,FALSE)*2-1))))</f>
        <v/>
      </c>
      <c r="O14" s="179"/>
      <c r="P14" s="178" t="str">
        <f>IF(P13="","",IF(AND(N12=Hilfstabelle!$A$2,(P12=Hilfstabelle!$A$2)),DAYS360(N13,P13,FALSE)*2,IF(AND(N12=Hilfstabelle!$A$1,P12=Hilfstabelle!$A$1),DAYS360(N13,P13,FALSE)*2,IF(AND(N12=Hilfstabelle!$A$1,(P12=Hilfstabelle!$A$2)),DAYS360(N13,P13,FALSE)*2+1,DAYS360(N13,P13,FALSE)*2-1))))</f>
        <v/>
      </c>
      <c r="Q14" s="179"/>
      <c r="R14" s="178" t="str">
        <f>IF(R13="","",IF(AND(P12=Hilfstabelle!$A$2,(R12=Hilfstabelle!$A$2)),DAYS360(P13,R13,FALSE)*2,IF(AND(P12=Hilfstabelle!$A$1,R12=Hilfstabelle!$A$1),DAYS360(P13,R13,FALSE)*2,IF(AND(P12=Hilfstabelle!$A$1,(R12=Hilfstabelle!$A$2)),DAYS360(P13,R13,FALSE)*2+1,DAYS360(P13,R13,FALSE)*2-1))))</f>
        <v/>
      </c>
      <c r="S14" s="179"/>
      <c r="T14" s="178" t="str">
        <f>IF(T13="","",IF(AND(R12=Hilfstabelle!$A$2,(T12=Hilfstabelle!$A$2)),DAYS360(R13,T13,FALSE)*2,IF(AND(R12=Hilfstabelle!$A$1,T12=Hilfstabelle!$A$1),DAYS360(R13,T13,FALSE)*2,IF(AND(R12=Hilfstabelle!$A$1,(T12=Hilfstabelle!$A$2)),DAYS360(R13,T13,FALSE)*2+1,DAYS360(R13,T13,FALSE)*2-1))))</f>
        <v/>
      </c>
      <c r="U14" s="179"/>
      <c r="V14" s="178" t="str">
        <f>IF(V13="","",IF(AND(T12=Hilfstabelle!$A$2,(V12=Hilfstabelle!$A$2)),DAYS360(T13,V13,FALSE)*2,IF(AND(T12=Hilfstabelle!$A$1,V12=Hilfstabelle!$A$1),DAYS360(T13,V13,FALSE)*2,IF(AND(T12=Hilfstabelle!$A$1,(V12=Hilfstabelle!$A$2)),DAYS360(T13,V13,FALSE)*2+1,DAYS360(T13,V13,FALSE)*2-1))))</f>
        <v/>
      </c>
      <c r="W14" s="179"/>
      <c r="X14" s="178" t="str">
        <f>IF(X13="","",IF(AND(V12=Hilfstabelle!$A$2,(X12=Hilfstabelle!$A$2)),DAYS360(V13,X13,FALSE)*2,IF(AND(V12=Hilfstabelle!$A$1,X12=Hilfstabelle!$A$1),DAYS360(V13,X13,FALSE)*2,IF(AND(V12=Hilfstabelle!$A$1,(X12=Hilfstabelle!$A$2)),DAYS360(V13,X13,FALSE)*2+1,DAYS360(V13,X13,FALSE)*2-1))))</f>
        <v/>
      </c>
      <c r="Y14" s="179"/>
      <c r="Z14" s="178" t="str">
        <f>IF(Z13="","",IF(AND(X12=Hilfstabelle!$A$2,(Z12=Hilfstabelle!$A$2)),DAYS360(X13,Z13,FALSE)*2,IF(AND(X12=Hilfstabelle!$A$1,Z12=Hilfstabelle!$A$1),DAYS360(X13,Z13,FALSE)*2,IF(AND(X12=Hilfstabelle!$A$1,(Z12=Hilfstabelle!$A$2)),DAYS360(X13,Z13,FALSE)*2+1,DAYS360(X13,Z13,FALSE)*2-1))))</f>
        <v/>
      </c>
      <c r="AA14" s="179"/>
      <c r="AB14" s="178">
        <f>IF(AB13="","",IF(AND(Z12=Hilfstabelle!$A$2,(AB12=Hilfstabelle!$A$2)),DAYS360(Z13,AB13,FALSE)*2,IF(AND(Z12=Hilfstabelle!$A$1,AB12=Hilfstabelle!$A$1),DAYS360(Z13,AB13,FALSE)*2,IF(AND(Z12=Hilfstabelle!$A$1,(AB12=Hilfstabelle!$A$2)),DAYS360(Z13,AB13,FALSE)*2+1,DAYS360(Z13,AB13,FALSE)*2-1))))</f>
        <v>89057</v>
      </c>
      <c r="AC14" s="179"/>
      <c r="AD14" s="47">
        <f>IF(AD13="","",IF(AND(AB12=Hilfstabelle!$A$2,(AD12=Hilfstabelle!$A$2)),DAYS360(AB13,AD13,FALSE)*2,IF(AND(AB12=Hilfstabelle!$A$1,AD12=Hilfstabelle!$A$1),DAYS360(AB13,AD13,FALSE)*2,IF(AND(AB12=Hilfstabelle!$A$1,(AD12=Hilfstabelle!$A$2)),DAYS360(AB13,AD13,FALSE)*2+1,DAYS360(AB13,AD13,FALSE)*2-1))))</f>
        <v>6</v>
      </c>
      <c r="AE14" s="48"/>
      <c r="AF14" s="163"/>
    </row>
    <row r="15" spans="1:32">
      <c r="A15" s="49" t="s">
        <v>0</v>
      </c>
      <c r="B15" s="50" t="s">
        <v>28</v>
      </c>
      <c r="C15" s="50" t="s">
        <v>38</v>
      </c>
      <c r="D15" s="50" t="s">
        <v>28</v>
      </c>
      <c r="E15" s="50" t="s">
        <v>38</v>
      </c>
      <c r="F15" s="50" t="s">
        <v>28</v>
      </c>
      <c r="G15" s="50" t="s">
        <v>38</v>
      </c>
      <c r="H15" s="50" t="s">
        <v>28</v>
      </c>
      <c r="I15" s="50" t="s">
        <v>38</v>
      </c>
      <c r="J15" s="50" t="s">
        <v>28</v>
      </c>
      <c r="K15" s="50" t="s">
        <v>38</v>
      </c>
      <c r="L15" s="50" t="s">
        <v>28</v>
      </c>
      <c r="M15" s="50" t="s">
        <v>38</v>
      </c>
      <c r="N15" s="50" t="s">
        <v>28</v>
      </c>
      <c r="O15" s="50" t="s">
        <v>38</v>
      </c>
      <c r="P15" s="50" t="s">
        <v>28</v>
      </c>
      <c r="Q15" s="50" t="s">
        <v>38</v>
      </c>
      <c r="R15" s="50" t="s">
        <v>28</v>
      </c>
      <c r="S15" s="50" t="s">
        <v>38</v>
      </c>
      <c r="T15" s="50" t="s">
        <v>28</v>
      </c>
      <c r="U15" s="50" t="s">
        <v>38</v>
      </c>
      <c r="V15" s="50" t="s">
        <v>28</v>
      </c>
      <c r="W15" s="50" t="s">
        <v>38</v>
      </c>
      <c r="X15" s="50" t="s">
        <v>28</v>
      </c>
      <c r="Y15" s="50" t="s">
        <v>38</v>
      </c>
      <c r="Z15" s="50" t="s">
        <v>28</v>
      </c>
      <c r="AA15" s="50" t="s">
        <v>38</v>
      </c>
      <c r="AB15" s="50" t="s">
        <v>28</v>
      </c>
      <c r="AC15" s="50" t="s">
        <v>38</v>
      </c>
      <c r="AD15" s="50" t="s">
        <v>38</v>
      </c>
      <c r="AE15" s="50" t="s">
        <v>38</v>
      </c>
      <c r="AF15" s="51" t="s">
        <v>39</v>
      </c>
    </row>
    <row r="16" spans="1:32">
      <c r="A16" s="52" t="str">
        <f>IF(Übersicht!B17="","",Übersicht!B17)</f>
        <v>Hans Müller</v>
      </c>
      <c r="B16" s="5">
        <v>200</v>
      </c>
      <c r="C16" s="53">
        <f>IF(B$13="","",B$14*B16)</f>
        <v>800</v>
      </c>
      <c r="D16" s="5">
        <v>200</v>
      </c>
      <c r="E16" s="53">
        <f>IF(D$13="",0,(D16+B16/2*D$14))</f>
        <v>3100</v>
      </c>
      <c r="F16" s="5">
        <v>200</v>
      </c>
      <c r="G16" s="53">
        <f>IF(F$13="",0,(F16+D16/2*F$14))</f>
        <v>2900</v>
      </c>
      <c r="H16" s="5">
        <v>200</v>
      </c>
      <c r="I16" s="53">
        <f>IF(H$13="",0,(H16+F16/2*H$14))</f>
        <v>3100</v>
      </c>
      <c r="J16" s="5">
        <v>200</v>
      </c>
      <c r="K16" s="53">
        <f>IF(J$13="",0,(J16+H16/2*J$14))</f>
        <v>2900</v>
      </c>
      <c r="L16" s="5">
        <v>200</v>
      </c>
      <c r="M16" s="53">
        <f>IF(L$13="",0,(L16+J16/2*L$14))</f>
        <v>3100</v>
      </c>
      <c r="N16" s="5"/>
      <c r="O16" s="53">
        <f>IF(N$13="",0,(N16+L16/2*N$14))</f>
        <v>0</v>
      </c>
      <c r="P16" s="5"/>
      <c r="Q16" s="53">
        <f>IF(P$13="",0,(P16+N16/2*P$14))</f>
        <v>0</v>
      </c>
      <c r="R16" s="5"/>
      <c r="S16" s="53">
        <f>IF(R$13="",0,(R16+P16/2*R$14))</f>
        <v>0</v>
      </c>
      <c r="T16" s="5"/>
      <c r="U16" s="53">
        <f>IF(T$13="",0,(T16+R16/2*T$14))</f>
        <v>0</v>
      </c>
      <c r="V16" s="5"/>
      <c r="W16" s="53">
        <f>IF(V$13="",0,(V16+T16/2*V$14))</f>
        <v>0</v>
      </c>
      <c r="X16" s="5"/>
      <c r="Y16" s="53">
        <f>IF(X$13="",0,(X16+V16/2*X$14))</f>
        <v>0</v>
      </c>
      <c r="Z16" s="5"/>
      <c r="AA16" s="53">
        <f>IF(Z$13="",0,(Z16+X16/2*Z$14))</f>
        <v>0</v>
      </c>
      <c r="AB16" s="5">
        <v>160</v>
      </c>
      <c r="AC16" s="53">
        <f>IF(AB$13="",0,(AB16+Z16/2*AB$14))</f>
        <v>160</v>
      </c>
      <c r="AD16" s="53">
        <f>IF(AD$13="",0,(AB16*AD$14))</f>
        <v>960</v>
      </c>
      <c r="AE16" s="54">
        <f t="shared" ref="AE16:AE35" si="0">-AC41</f>
        <v>-40</v>
      </c>
      <c r="AF16" s="6">
        <f>IF(C16="",0,C16+E16+G16+I16+K16+M16+O16+Q16+S16+U16+W16+Y16+AA16+AC16+AD16+AE16)</f>
        <v>16980</v>
      </c>
    </row>
    <row r="17" spans="1:32">
      <c r="A17" s="52" t="str">
        <f>IF(Übersicht!B18="","",Übersicht!B18)</f>
        <v>Thomas Nimmersatt</v>
      </c>
      <c r="B17" s="5">
        <v>300</v>
      </c>
      <c r="C17" s="53">
        <f t="shared" ref="C17:C35" si="1">IF(B$13="","",$B$14*B17)</f>
        <v>1200</v>
      </c>
      <c r="D17" s="5">
        <v>300</v>
      </c>
      <c r="E17" s="53">
        <f t="shared" ref="E17:E35" si="2">IF(D$13="",0,(D17+B17/2*D$14))</f>
        <v>4650</v>
      </c>
      <c r="F17" s="5">
        <v>300</v>
      </c>
      <c r="G17" s="53">
        <f t="shared" ref="G17:G35" si="3">IF(F$13="",0,(F17+D17/2*F$14))</f>
        <v>4350</v>
      </c>
      <c r="H17" s="5">
        <v>300</v>
      </c>
      <c r="I17" s="53">
        <f t="shared" ref="I17:I35" si="4">IF(H$13="",0,(H17+F17/2*H$14))</f>
        <v>4650</v>
      </c>
      <c r="J17" s="5">
        <v>300</v>
      </c>
      <c r="K17" s="53">
        <f t="shared" ref="K17:K35" si="5">IF(J$13="",0,(J17+H17/2*J$14))</f>
        <v>4350</v>
      </c>
      <c r="L17" s="5">
        <v>300</v>
      </c>
      <c r="M17" s="53">
        <f t="shared" ref="M17:M35" si="6">IF(L$13="",0,(L17+J17/2*L$14))</f>
        <v>4650</v>
      </c>
      <c r="N17" s="5"/>
      <c r="O17" s="53">
        <f t="shared" ref="O17:O35" si="7">IF(N$13="",0,(N17+L17/2*N$14))</f>
        <v>0</v>
      </c>
      <c r="P17" s="5"/>
      <c r="Q17" s="53">
        <f t="shared" ref="Q17:Q35" si="8">IF(P$13="",0,(P17+N17/2*P$14))</f>
        <v>0</v>
      </c>
      <c r="R17" s="5"/>
      <c r="S17" s="53">
        <f t="shared" ref="S17:S35" si="9">IF(R$13="",0,(R17+P17/2*R$14))</f>
        <v>0</v>
      </c>
      <c r="T17" s="5"/>
      <c r="U17" s="53">
        <f t="shared" ref="U17:U35" si="10">IF(T$13="",0,(T17+R17/2*T$14))</f>
        <v>0</v>
      </c>
      <c r="V17" s="5"/>
      <c r="W17" s="53">
        <f t="shared" ref="W17:W35" si="11">IF(V$13="",0,(V17+T17/2*V$14))</f>
        <v>0</v>
      </c>
      <c r="X17" s="5"/>
      <c r="Y17" s="53">
        <f t="shared" ref="Y17:Y35" si="12">IF(X$13="",0,(X17+V17/2*X$14))</f>
        <v>0</v>
      </c>
      <c r="Z17" s="5"/>
      <c r="AA17" s="53">
        <f t="shared" ref="AA17:AA35" si="13">IF(Z$13="",0,(Z17+X17/2*Z$14))</f>
        <v>0</v>
      </c>
      <c r="AB17" s="5">
        <v>220</v>
      </c>
      <c r="AC17" s="53">
        <f t="shared" ref="AC17:AC35" si="14">IF(AB$13="",0,(AB17+Z17/2*AB$14))</f>
        <v>220</v>
      </c>
      <c r="AD17" s="53">
        <f t="shared" ref="AD17:AD35" si="15">IF(AD$13="",0,(AB17*AD$14))</f>
        <v>1320</v>
      </c>
      <c r="AE17" s="54">
        <f t="shared" si="0"/>
        <v>-20</v>
      </c>
      <c r="AF17" s="6">
        <f t="shared" ref="AF17:AF35" si="16">IF(C17="",0,C17+E17+G17+I17+K17+M17+O17+Q17+S17+U17+W17+Y17+AA17+AC17+AD17+AE17)</f>
        <v>25370</v>
      </c>
    </row>
    <row r="18" spans="1:32">
      <c r="A18" s="52" t="str">
        <f>IF(Übersicht!B19="","",Übersicht!B19)</f>
        <v>Fritz Vogel</v>
      </c>
      <c r="B18" s="5">
        <v>400</v>
      </c>
      <c r="C18" s="53">
        <f t="shared" si="1"/>
        <v>1600</v>
      </c>
      <c r="D18" s="5">
        <v>400</v>
      </c>
      <c r="E18" s="53">
        <f t="shared" si="2"/>
        <v>6200</v>
      </c>
      <c r="F18" s="5">
        <v>400</v>
      </c>
      <c r="G18" s="53">
        <f t="shared" si="3"/>
        <v>5800</v>
      </c>
      <c r="H18" s="5">
        <v>400</v>
      </c>
      <c r="I18" s="53">
        <f t="shared" si="4"/>
        <v>6200</v>
      </c>
      <c r="J18" s="5">
        <v>400</v>
      </c>
      <c r="K18" s="53">
        <f t="shared" si="5"/>
        <v>5800</v>
      </c>
      <c r="L18" s="5">
        <v>400</v>
      </c>
      <c r="M18" s="53">
        <f t="shared" si="6"/>
        <v>6200</v>
      </c>
      <c r="N18" s="5"/>
      <c r="O18" s="53">
        <f t="shared" si="7"/>
        <v>0</v>
      </c>
      <c r="P18" s="5"/>
      <c r="Q18" s="53">
        <f t="shared" si="8"/>
        <v>0</v>
      </c>
      <c r="R18" s="5"/>
      <c r="S18" s="53">
        <f t="shared" si="9"/>
        <v>0</v>
      </c>
      <c r="T18" s="5"/>
      <c r="U18" s="53">
        <f t="shared" si="10"/>
        <v>0</v>
      </c>
      <c r="V18" s="5"/>
      <c r="W18" s="53">
        <f t="shared" si="11"/>
        <v>0</v>
      </c>
      <c r="X18" s="5"/>
      <c r="Y18" s="53">
        <f t="shared" si="12"/>
        <v>0</v>
      </c>
      <c r="Z18" s="5"/>
      <c r="AA18" s="53">
        <f t="shared" si="13"/>
        <v>0</v>
      </c>
      <c r="AB18" s="5">
        <v>340</v>
      </c>
      <c r="AC18" s="53">
        <f t="shared" si="14"/>
        <v>340</v>
      </c>
      <c r="AD18" s="53">
        <f t="shared" si="15"/>
        <v>2040</v>
      </c>
      <c r="AE18" s="54">
        <f t="shared" si="0"/>
        <v>-80</v>
      </c>
      <c r="AF18" s="6">
        <f t="shared" si="16"/>
        <v>34100</v>
      </c>
    </row>
    <row r="19" spans="1:32">
      <c r="A19" s="52" t="str">
        <f>IF(Übersicht!B20="","",Übersicht!B20)</f>
        <v>Andi Kühne</v>
      </c>
      <c r="B19" s="5">
        <v>100</v>
      </c>
      <c r="C19" s="53">
        <f t="shared" si="1"/>
        <v>400</v>
      </c>
      <c r="D19" s="5">
        <v>100</v>
      </c>
      <c r="E19" s="53">
        <f t="shared" si="2"/>
        <v>1550</v>
      </c>
      <c r="F19" s="5">
        <v>100</v>
      </c>
      <c r="G19" s="53">
        <f t="shared" si="3"/>
        <v>1450</v>
      </c>
      <c r="H19" s="5">
        <v>100</v>
      </c>
      <c r="I19" s="53">
        <f t="shared" si="4"/>
        <v>1550</v>
      </c>
      <c r="J19" s="5">
        <v>100</v>
      </c>
      <c r="K19" s="53">
        <f t="shared" si="5"/>
        <v>1450</v>
      </c>
      <c r="L19" s="5">
        <v>100</v>
      </c>
      <c r="M19" s="53">
        <f t="shared" si="6"/>
        <v>1550</v>
      </c>
      <c r="N19" s="5"/>
      <c r="O19" s="53">
        <f t="shared" si="7"/>
        <v>0</v>
      </c>
      <c r="P19" s="5"/>
      <c r="Q19" s="53">
        <f t="shared" si="8"/>
        <v>0</v>
      </c>
      <c r="R19" s="5"/>
      <c r="S19" s="53">
        <f t="shared" si="9"/>
        <v>0</v>
      </c>
      <c r="T19" s="5"/>
      <c r="U19" s="53">
        <f t="shared" si="10"/>
        <v>0</v>
      </c>
      <c r="V19" s="5"/>
      <c r="W19" s="53">
        <f t="shared" si="11"/>
        <v>0</v>
      </c>
      <c r="X19" s="5"/>
      <c r="Y19" s="53">
        <f t="shared" si="12"/>
        <v>0</v>
      </c>
      <c r="Z19" s="5"/>
      <c r="AA19" s="53">
        <f t="shared" si="13"/>
        <v>0</v>
      </c>
      <c r="AB19" s="5">
        <v>60</v>
      </c>
      <c r="AC19" s="53">
        <f t="shared" si="14"/>
        <v>60</v>
      </c>
      <c r="AD19" s="53">
        <f t="shared" si="15"/>
        <v>360</v>
      </c>
      <c r="AE19" s="54">
        <f t="shared" si="0"/>
        <v>-23</v>
      </c>
      <c r="AF19" s="6">
        <f t="shared" si="16"/>
        <v>8347</v>
      </c>
    </row>
    <row r="20" spans="1:32">
      <c r="A20" s="52" t="str">
        <f>IF(Übersicht!B21="","",Übersicht!B21)</f>
        <v/>
      </c>
      <c r="B20" s="5"/>
      <c r="C20" s="53">
        <f t="shared" si="1"/>
        <v>0</v>
      </c>
      <c r="D20" s="5"/>
      <c r="E20" s="53">
        <f t="shared" si="2"/>
        <v>0</v>
      </c>
      <c r="F20" s="5"/>
      <c r="G20" s="53">
        <f t="shared" si="3"/>
        <v>0</v>
      </c>
      <c r="H20" s="5"/>
      <c r="I20" s="53">
        <f t="shared" si="4"/>
        <v>0</v>
      </c>
      <c r="J20" s="5"/>
      <c r="K20" s="53">
        <f t="shared" si="5"/>
        <v>0</v>
      </c>
      <c r="L20" s="5"/>
      <c r="M20" s="53">
        <f t="shared" si="6"/>
        <v>0</v>
      </c>
      <c r="N20" s="5"/>
      <c r="O20" s="53">
        <f t="shared" si="7"/>
        <v>0</v>
      </c>
      <c r="P20" s="5"/>
      <c r="Q20" s="53">
        <f t="shared" si="8"/>
        <v>0</v>
      </c>
      <c r="R20" s="5"/>
      <c r="S20" s="53">
        <f t="shared" si="9"/>
        <v>0</v>
      </c>
      <c r="T20" s="5"/>
      <c r="U20" s="53">
        <f t="shared" si="10"/>
        <v>0</v>
      </c>
      <c r="V20" s="5"/>
      <c r="W20" s="53">
        <f t="shared" si="11"/>
        <v>0</v>
      </c>
      <c r="X20" s="5"/>
      <c r="Y20" s="53">
        <f t="shared" si="12"/>
        <v>0</v>
      </c>
      <c r="Z20" s="5"/>
      <c r="AA20" s="53">
        <f t="shared" si="13"/>
        <v>0</v>
      </c>
      <c r="AB20" s="5"/>
      <c r="AC20" s="53">
        <f t="shared" si="14"/>
        <v>0</v>
      </c>
      <c r="AD20" s="53">
        <f t="shared" si="15"/>
        <v>0</v>
      </c>
      <c r="AE20" s="54">
        <f t="shared" si="0"/>
        <v>0</v>
      </c>
      <c r="AF20" s="6">
        <f t="shared" si="16"/>
        <v>0</v>
      </c>
    </row>
    <row r="21" spans="1:32">
      <c r="A21" s="52" t="str">
        <f>IF(Übersicht!B22="","",Übersicht!B22)</f>
        <v/>
      </c>
      <c r="B21" s="5"/>
      <c r="C21" s="53">
        <f t="shared" si="1"/>
        <v>0</v>
      </c>
      <c r="D21" s="5"/>
      <c r="E21" s="53">
        <f t="shared" si="2"/>
        <v>0</v>
      </c>
      <c r="F21" s="5"/>
      <c r="G21" s="53">
        <f t="shared" si="3"/>
        <v>0</v>
      </c>
      <c r="H21" s="5"/>
      <c r="I21" s="53">
        <f t="shared" si="4"/>
        <v>0</v>
      </c>
      <c r="J21" s="5"/>
      <c r="K21" s="53">
        <f t="shared" si="5"/>
        <v>0</v>
      </c>
      <c r="L21" s="5"/>
      <c r="M21" s="53">
        <f t="shared" si="6"/>
        <v>0</v>
      </c>
      <c r="N21" s="5"/>
      <c r="O21" s="53">
        <f t="shared" si="7"/>
        <v>0</v>
      </c>
      <c r="P21" s="5"/>
      <c r="Q21" s="53">
        <f t="shared" si="8"/>
        <v>0</v>
      </c>
      <c r="R21" s="5"/>
      <c r="S21" s="53">
        <f t="shared" si="9"/>
        <v>0</v>
      </c>
      <c r="T21" s="5"/>
      <c r="U21" s="53">
        <f t="shared" si="10"/>
        <v>0</v>
      </c>
      <c r="V21" s="5"/>
      <c r="W21" s="53">
        <f t="shared" si="11"/>
        <v>0</v>
      </c>
      <c r="X21" s="5"/>
      <c r="Y21" s="53">
        <f t="shared" si="12"/>
        <v>0</v>
      </c>
      <c r="Z21" s="5"/>
      <c r="AA21" s="53">
        <f t="shared" si="13"/>
        <v>0</v>
      </c>
      <c r="AB21" s="5"/>
      <c r="AC21" s="53">
        <f t="shared" si="14"/>
        <v>0</v>
      </c>
      <c r="AD21" s="53">
        <f t="shared" si="15"/>
        <v>0</v>
      </c>
      <c r="AE21" s="54">
        <f t="shared" si="0"/>
        <v>0</v>
      </c>
      <c r="AF21" s="6">
        <f t="shared" si="16"/>
        <v>0</v>
      </c>
    </row>
    <row r="22" spans="1:32">
      <c r="A22" s="52" t="str">
        <f>IF(Übersicht!B23="","",Übersicht!B23)</f>
        <v/>
      </c>
      <c r="B22" s="5"/>
      <c r="C22" s="53">
        <f t="shared" si="1"/>
        <v>0</v>
      </c>
      <c r="D22" s="5"/>
      <c r="E22" s="53">
        <f t="shared" si="2"/>
        <v>0</v>
      </c>
      <c r="F22" s="5"/>
      <c r="G22" s="53">
        <f t="shared" si="3"/>
        <v>0</v>
      </c>
      <c r="H22" s="5"/>
      <c r="I22" s="53">
        <f t="shared" si="4"/>
        <v>0</v>
      </c>
      <c r="J22" s="5"/>
      <c r="K22" s="53">
        <f t="shared" si="5"/>
        <v>0</v>
      </c>
      <c r="L22" s="5"/>
      <c r="M22" s="53">
        <f t="shared" si="6"/>
        <v>0</v>
      </c>
      <c r="N22" s="5"/>
      <c r="O22" s="53">
        <f t="shared" si="7"/>
        <v>0</v>
      </c>
      <c r="P22" s="5"/>
      <c r="Q22" s="53">
        <f t="shared" si="8"/>
        <v>0</v>
      </c>
      <c r="R22" s="5"/>
      <c r="S22" s="53">
        <f t="shared" si="9"/>
        <v>0</v>
      </c>
      <c r="T22" s="5"/>
      <c r="U22" s="53">
        <f t="shared" si="10"/>
        <v>0</v>
      </c>
      <c r="V22" s="5"/>
      <c r="W22" s="53">
        <f t="shared" si="11"/>
        <v>0</v>
      </c>
      <c r="X22" s="5"/>
      <c r="Y22" s="53">
        <f t="shared" si="12"/>
        <v>0</v>
      </c>
      <c r="Z22" s="5"/>
      <c r="AA22" s="53">
        <f t="shared" si="13"/>
        <v>0</v>
      </c>
      <c r="AB22" s="5"/>
      <c r="AC22" s="53">
        <f t="shared" si="14"/>
        <v>0</v>
      </c>
      <c r="AD22" s="53">
        <f t="shared" si="15"/>
        <v>0</v>
      </c>
      <c r="AE22" s="54">
        <f t="shared" si="0"/>
        <v>0</v>
      </c>
      <c r="AF22" s="6">
        <f t="shared" si="16"/>
        <v>0</v>
      </c>
    </row>
    <row r="23" spans="1:32">
      <c r="A23" s="52" t="str">
        <f>IF(Übersicht!B24="","",Übersicht!B24)</f>
        <v/>
      </c>
      <c r="B23" s="5"/>
      <c r="C23" s="53">
        <f t="shared" si="1"/>
        <v>0</v>
      </c>
      <c r="D23" s="5"/>
      <c r="E23" s="53">
        <f t="shared" si="2"/>
        <v>0</v>
      </c>
      <c r="F23" s="5"/>
      <c r="G23" s="53">
        <f t="shared" si="3"/>
        <v>0</v>
      </c>
      <c r="H23" s="5"/>
      <c r="I23" s="53">
        <f t="shared" si="4"/>
        <v>0</v>
      </c>
      <c r="J23" s="5"/>
      <c r="K23" s="53">
        <f t="shared" si="5"/>
        <v>0</v>
      </c>
      <c r="L23" s="5"/>
      <c r="M23" s="53">
        <f t="shared" si="6"/>
        <v>0</v>
      </c>
      <c r="N23" s="5"/>
      <c r="O23" s="53">
        <f t="shared" si="7"/>
        <v>0</v>
      </c>
      <c r="P23" s="5"/>
      <c r="Q23" s="53">
        <f t="shared" si="8"/>
        <v>0</v>
      </c>
      <c r="R23" s="5"/>
      <c r="S23" s="53">
        <f t="shared" si="9"/>
        <v>0</v>
      </c>
      <c r="T23" s="5"/>
      <c r="U23" s="53">
        <f t="shared" si="10"/>
        <v>0</v>
      </c>
      <c r="V23" s="5"/>
      <c r="W23" s="53">
        <f t="shared" si="11"/>
        <v>0</v>
      </c>
      <c r="X23" s="5"/>
      <c r="Y23" s="53">
        <f t="shared" si="12"/>
        <v>0</v>
      </c>
      <c r="Z23" s="5"/>
      <c r="AA23" s="53">
        <f t="shared" si="13"/>
        <v>0</v>
      </c>
      <c r="AB23" s="5"/>
      <c r="AC23" s="53">
        <f t="shared" si="14"/>
        <v>0</v>
      </c>
      <c r="AD23" s="53">
        <f t="shared" si="15"/>
        <v>0</v>
      </c>
      <c r="AE23" s="54">
        <f t="shared" si="0"/>
        <v>0</v>
      </c>
      <c r="AF23" s="6">
        <f t="shared" si="16"/>
        <v>0</v>
      </c>
    </row>
    <row r="24" spans="1:32">
      <c r="A24" s="52" t="str">
        <f>IF(Übersicht!B25="","",Übersicht!B25)</f>
        <v/>
      </c>
      <c r="B24" s="5"/>
      <c r="C24" s="53">
        <f t="shared" si="1"/>
        <v>0</v>
      </c>
      <c r="D24" s="5"/>
      <c r="E24" s="53">
        <f t="shared" si="2"/>
        <v>0</v>
      </c>
      <c r="F24" s="5"/>
      <c r="G24" s="53">
        <f t="shared" si="3"/>
        <v>0</v>
      </c>
      <c r="H24" s="5"/>
      <c r="I24" s="53">
        <f t="shared" si="4"/>
        <v>0</v>
      </c>
      <c r="J24" s="5"/>
      <c r="K24" s="53">
        <f t="shared" si="5"/>
        <v>0</v>
      </c>
      <c r="L24" s="5"/>
      <c r="M24" s="53">
        <f t="shared" si="6"/>
        <v>0</v>
      </c>
      <c r="N24" s="5"/>
      <c r="O24" s="53">
        <f t="shared" si="7"/>
        <v>0</v>
      </c>
      <c r="P24" s="5"/>
      <c r="Q24" s="53">
        <f t="shared" si="8"/>
        <v>0</v>
      </c>
      <c r="R24" s="5"/>
      <c r="S24" s="53">
        <f t="shared" si="9"/>
        <v>0</v>
      </c>
      <c r="T24" s="5"/>
      <c r="U24" s="53">
        <f t="shared" si="10"/>
        <v>0</v>
      </c>
      <c r="V24" s="5"/>
      <c r="W24" s="53">
        <f t="shared" si="11"/>
        <v>0</v>
      </c>
      <c r="X24" s="5"/>
      <c r="Y24" s="53">
        <f t="shared" si="12"/>
        <v>0</v>
      </c>
      <c r="Z24" s="5"/>
      <c r="AA24" s="53">
        <f t="shared" si="13"/>
        <v>0</v>
      </c>
      <c r="AB24" s="5"/>
      <c r="AC24" s="53">
        <f t="shared" si="14"/>
        <v>0</v>
      </c>
      <c r="AD24" s="53">
        <f t="shared" si="15"/>
        <v>0</v>
      </c>
      <c r="AE24" s="54">
        <f t="shared" si="0"/>
        <v>0</v>
      </c>
      <c r="AF24" s="6">
        <f t="shared" si="16"/>
        <v>0</v>
      </c>
    </row>
    <row r="25" spans="1:32">
      <c r="A25" s="52" t="str">
        <f>IF(Übersicht!B26="","",Übersicht!B26)</f>
        <v/>
      </c>
      <c r="B25" s="5"/>
      <c r="C25" s="53">
        <f t="shared" si="1"/>
        <v>0</v>
      </c>
      <c r="D25" s="5"/>
      <c r="E25" s="53">
        <f t="shared" si="2"/>
        <v>0</v>
      </c>
      <c r="F25" s="5"/>
      <c r="G25" s="53">
        <f t="shared" si="3"/>
        <v>0</v>
      </c>
      <c r="H25" s="5"/>
      <c r="I25" s="53">
        <f t="shared" si="4"/>
        <v>0</v>
      </c>
      <c r="J25" s="5"/>
      <c r="K25" s="53">
        <f t="shared" si="5"/>
        <v>0</v>
      </c>
      <c r="L25" s="5"/>
      <c r="M25" s="53">
        <f t="shared" si="6"/>
        <v>0</v>
      </c>
      <c r="N25" s="5"/>
      <c r="O25" s="53">
        <f t="shared" si="7"/>
        <v>0</v>
      </c>
      <c r="P25" s="5"/>
      <c r="Q25" s="53">
        <f t="shared" si="8"/>
        <v>0</v>
      </c>
      <c r="R25" s="5"/>
      <c r="S25" s="53">
        <f t="shared" si="9"/>
        <v>0</v>
      </c>
      <c r="T25" s="5"/>
      <c r="U25" s="53">
        <f t="shared" si="10"/>
        <v>0</v>
      </c>
      <c r="V25" s="5"/>
      <c r="W25" s="53">
        <f t="shared" si="11"/>
        <v>0</v>
      </c>
      <c r="X25" s="5"/>
      <c r="Y25" s="53">
        <f t="shared" si="12"/>
        <v>0</v>
      </c>
      <c r="Z25" s="5"/>
      <c r="AA25" s="53">
        <f t="shared" si="13"/>
        <v>0</v>
      </c>
      <c r="AB25" s="5"/>
      <c r="AC25" s="53">
        <f t="shared" si="14"/>
        <v>0</v>
      </c>
      <c r="AD25" s="53">
        <f t="shared" si="15"/>
        <v>0</v>
      </c>
      <c r="AE25" s="54">
        <f t="shared" si="0"/>
        <v>0</v>
      </c>
      <c r="AF25" s="6">
        <f t="shared" si="16"/>
        <v>0</v>
      </c>
    </row>
    <row r="26" spans="1:32">
      <c r="A26" s="52" t="str">
        <f>IF(Übersicht!B27="","",Übersicht!B27)</f>
        <v/>
      </c>
      <c r="B26" s="5"/>
      <c r="C26" s="53">
        <f t="shared" si="1"/>
        <v>0</v>
      </c>
      <c r="D26" s="5"/>
      <c r="E26" s="53">
        <f t="shared" si="2"/>
        <v>0</v>
      </c>
      <c r="F26" s="5"/>
      <c r="G26" s="53">
        <f t="shared" si="3"/>
        <v>0</v>
      </c>
      <c r="H26" s="5"/>
      <c r="I26" s="53">
        <f t="shared" si="4"/>
        <v>0</v>
      </c>
      <c r="J26" s="5"/>
      <c r="K26" s="53">
        <f t="shared" si="5"/>
        <v>0</v>
      </c>
      <c r="L26" s="5"/>
      <c r="M26" s="53">
        <f t="shared" si="6"/>
        <v>0</v>
      </c>
      <c r="N26" s="5"/>
      <c r="O26" s="53">
        <f t="shared" si="7"/>
        <v>0</v>
      </c>
      <c r="P26" s="5"/>
      <c r="Q26" s="53">
        <f t="shared" si="8"/>
        <v>0</v>
      </c>
      <c r="R26" s="5"/>
      <c r="S26" s="53">
        <f t="shared" si="9"/>
        <v>0</v>
      </c>
      <c r="T26" s="5"/>
      <c r="U26" s="53">
        <f t="shared" si="10"/>
        <v>0</v>
      </c>
      <c r="V26" s="5"/>
      <c r="W26" s="53">
        <f t="shared" si="11"/>
        <v>0</v>
      </c>
      <c r="X26" s="5"/>
      <c r="Y26" s="53">
        <f t="shared" si="12"/>
        <v>0</v>
      </c>
      <c r="Z26" s="5"/>
      <c r="AA26" s="53">
        <f t="shared" si="13"/>
        <v>0</v>
      </c>
      <c r="AB26" s="5"/>
      <c r="AC26" s="53">
        <f t="shared" si="14"/>
        <v>0</v>
      </c>
      <c r="AD26" s="53">
        <f t="shared" si="15"/>
        <v>0</v>
      </c>
      <c r="AE26" s="54">
        <f t="shared" si="0"/>
        <v>0</v>
      </c>
      <c r="AF26" s="6">
        <f t="shared" si="16"/>
        <v>0</v>
      </c>
    </row>
    <row r="27" spans="1:32">
      <c r="A27" s="52" t="str">
        <f>IF(Übersicht!B28="","",Übersicht!B28)</f>
        <v/>
      </c>
      <c r="B27" s="5"/>
      <c r="C27" s="53">
        <f t="shared" si="1"/>
        <v>0</v>
      </c>
      <c r="D27" s="5"/>
      <c r="E27" s="53">
        <f t="shared" si="2"/>
        <v>0</v>
      </c>
      <c r="F27" s="5"/>
      <c r="G27" s="53">
        <f t="shared" si="3"/>
        <v>0</v>
      </c>
      <c r="H27" s="5"/>
      <c r="I27" s="53">
        <f t="shared" si="4"/>
        <v>0</v>
      </c>
      <c r="J27" s="5"/>
      <c r="K27" s="53">
        <f t="shared" si="5"/>
        <v>0</v>
      </c>
      <c r="L27" s="5"/>
      <c r="M27" s="53">
        <f t="shared" si="6"/>
        <v>0</v>
      </c>
      <c r="N27" s="5"/>
      <c r="O27" s="53">
        <f t="shared" si="7"/>
        <v>0</v>
      </c>
      <c r="P27" s="5"/>
      <c r="Q27" s="53">
        <f t="shared" si="8"/>
        <v>0</v>
      </c>
      <c r="R27" s="5"/>
      <c r="S27" s="53">
        <f t="shared" si="9"/>
        <v>0</v>
      </c>
      <c r="T27" s="5"/>
      <c r="U27" s="53">
        <f t="shared" si="10"/>
        <v>0</v>
      </c>
      <c r="V27" s="5"/>
      <c r="W27" s="53">
        <f t="shared" si="11"/>
        <v>0</v>
      </c>
      <c r="X27" s="5"/>
      <c r="Y27" s="53">
        <f t="shared" si="12"/>
        <v>0</v>
      </c>
      <c r="Z27" s="5"/>
      <c r="AA27" s="53">
        <f t="shared" si="13"/>
        <v>0</v>
      </c>
      <c r="AB27" s="5"/>
      <c r="AC27" s="53">
        <f t="shared" si="14"/>
        <v>0</v>
      </c>
      <c r="AD27" s="53">
        <f t="shared" si="15"/>
        <v>0</v>
      </c>
      <c r="AE27" s="54">
        <f t="shared" si="0"/>
        <v>0</v>
      </c>
      <c r="AF27" s="6">
        <f t="shared" si="16"/>
        <v>0</v>
      </c>
    </row>
    <row r="28" spans="1:32">
      <c r="A28" s="52" t="str">
        <f>IF(Übersicht!B29="","",Übersicht!B29)</f>
        <v/>
      </c>
      <c r="B28" s="5"/>
      <c r="C28" s="53">
        <f t="shared" si="1"/>
        <v>0</v>
      </c>
      <c r="D28" s="5"/>
      <c r="E28" s="53">
        <f t="shared" si="2"/>
        <v>0</v>
      </c>
      <c r="F28" s="5"/>
      <c r="G28" s="53">
        <f t="shared" si="3"/>
        <v>0</v>
      </c>
      <c r="H28" s="5"/>
      <c r="I28" s="53">
        <f t="shared" si="4"/>
        <v>0</v>
      </c>
      <c r="J28" s="5"/>
      <c r="K28" s="53">
        <f t="shared" si="5"/>
        <v>0</v>
      </c>
      <c r="L28" s="5"/>
      <c r="M28" s="53">
        <f t="shared" si="6"/>
        <v>0</v>
      </c>
      <c r="N28" s="5"/>
      <c r="O28" s="53">
        <f t="shared" si="7"/>
        <v>0</v>
      </c>
      <c r="P28" s="5"/>
      <c r="Q28" s="53">
        <f t="shared" si="8"/>
        <v>0</v>
      </c>
      <c r="R28" s="5"/>
      <c r="S28" s="53">
        <f t="shared" si="9"/>
        <v>0</v>
      </c>
      <c r="T28" s="5"/>
      <c r="U28" s="53">
        <f t="shared" si="10"/>
        <v>0</v>
      </c>
      <c r="V28" s="5"/>
      <c r="W28" s="53">
        <f t="shared" si="11"/>
        <v>0</v>
      </c>
      <c r="X28" s="5"/>
      <c r="Y28" s="53">
        <f t="shared" si="12"/>
        <v>0</v>
      </c>
      <c r="Z28" s="5"/>
      <c r="AA28" s="53">
        <f t="shared" si="13"/>
        <v>0</v>
      </c>
      <c r="AB28" s="5"/>
      <c r="AC28" s="53">
        <f t="shared" si="14"/>
        <v>0</v>
      </c>
      <c r="AD28" s="53">
        <f t="shared" si="15"/>
        <v>0</v>
      </c>
      <c r="AE28" s="54">
        <f t="shared" si="0"/>
        <v>0</v>
      </c>
      <c r="AF28" s="6">
        <f t="shared" si="16"/>
        <v>0</v>
      </c>
    </row>
    <row r="29" spans="1:32">
      <c r="A29" s="52" t="str">
        <f>IF(Übersicht!B30="","",Übersicht!B30)</f>
        <v/>
      </c>
      <c r="B29" s="5"/>
      <c r="C29" s="53">
        <f t="shared" si="1"/>
        <v>0</v>
      </c>
      <c r="D29" s="5"/>
      <c r="E29" s="53">
        <f t="shared" si="2"/>
        <v>0</v>
      </c>
      <c r="F29" s="5"/>
      <c r="G29" s="53">
        <f t="shared" si="3"/>
        <v>0</v>
      </c>
      <c r="H29" s="5"/>
      <c r="I29" s="53">
        <f t="shared" si="4"/>
        <v>0</v>
      </c>
      <c r="J29" s="5"/>
      <c r="K29" s="53">
        <f t="shared" si="5"/>
        <v>0</v>
      </c>
      <c r="L29" s="5"/>
      <c r="M29" s="53">
        <f t="shared" si="6"/>
        <v>0</v>
      </c>
      <c r="N29" s="5"/>
      <c r="O29" s="53">
        <f t="shared" si="7"/>
        <v>0</v>
      </c>
      <c r="P29" s="5"/>
      <c r="Q29" s="53">
        <f t="shared" si="8"/>
        <v>0</v>
      </c>
      <c r="R29" s="5"/>
      <c r="S29" s="53">
        <f t="shared" si="9"/>
        <v>0</v>
      </c>
      <c r="T29" s="5"/>
      <c r="U29" s="53">
        <f t="shared" si="10"/>
        <v>0</v>
      </c>
      <c r="V29" s="5"/>
      <c r="W29" s="53">
        <f t="shared" si="11"/>
        <v>0</v>
      </c>
      <c r="X29" s="5"/>
      <c r="Y29" s="53">
        <f t="shared" si="12"/>
        <v>0</v>
      </c>
      <c r="Z29" s="5"/>
      <c r="AA29" s="53">
        <f t="shared" si="13"/>
        <v>0</v>
      </c>
      <c r="AB29" s="5"/>
      <c r="AC29" s="53">
        <f t="shared" si="14"/>
        <v>0</v>
      </c>
      <c r="AD29" s="53">
        <f t="shared" si="15"/>
        <v>0</v>
      </c>
      <c r="AE29" s="54">
        <f t="shared" si="0"/>
        <v>0</v>
      </c>
      <c r="AF29" s="6">
        <f t="shared" si="16"/>
        <v>0</v>
      </c>
    </row>
    <row r="30" spans="1:32">
      <c r="A30" s="52" t="str">
        <f>IF(Übersicht!B31="","",Übersicht!B31)</f>
        <v/>
      </c>
      <c r="B30" s="5"/>
      <c r="C30" s="53">
        <f t="shared" si="1"/>
        <v>0</v>
      </c>
      <c r="D30" s="5"/>
      <c r="E30" s="53">
        <f t="shared" si="2"/>
        <v>0</v>
      </c>
      <c r="F30" s="5"/>
      <c r="G30" s="53">
        <f t="shared" si="3"/>
        <v>0</v>
      </c>
      <c r="H30" s="5"/>
      <c r="I30" s="53">
        <f t="shared" si="4"/>
        <v>0</v>
      </c>
      <c r="J30" s="5"/>
      <c r="K30" s="53">
        <f t="shared" si="5"/>
        <v>0</v>
      </c>
      <c r="L30" s="5"/>
      <c r="M30" s="53">
        <f t="shared" si="6"/>
        <v>0</v>
      </c>
      <c r="N30" s="5"/>
      <c r="O30" s="53">
        <f t="shared" si="7"/>
        <v>0</v>
      </c>
      <c r="P30" s="5"/>
      <c r="Q30" s="53">
        <f t="shared" si="8"/>
        <v>0</v>
      </c>
      <c r="R30" s="5"/>
      <c r="S30" s="53">
        <f t="shared" si="9"/>
        <v>0</v>
      </c>
      <c r="T30" s="5"/>
      <c r="U30" s="53">
        <f t="shared" si="10"/>
        <v>0</v>
      </c>
      <c r="V30" s="5"/>
      <c r="W30" s="53">
        <f t="shared" si="11"/>
        <v>0</v>
      </c>
      <c r="X30" s="5"/>
      <c r="Y30" s="53">
        <f t="shared" si="12"/>
        <v>0</v>
      </c>
      <c r="Z30" s="5"/>
      <c r="AA30" s="53">
        <f t="shared" si="13"/>
        <v>0</v>
      </c>
      <c r="AB30" s="5"/>
      <c r="AC30" s="53">
        <f t="shared" si="14"/>
        <v>0</v>
      </c>
      <c r="AD30" s="53">
        <f t="shared" si="15"/>
        <v>0</v>
      </c>
      <c r="AE30" s="54">
        <f t="shared" si="0"/>
        <v>0</v>
      </c>
      <c r="AF30" s="6">
        <f t="shared" si="16"/>
        <v>0</v>
      </c>
    </row>
    <row r="31" spans="1:32">
      <c r="A31" s="52" t="str">
        <f>IF(Übersicht!B32="","",Übersicht!B32)</f>
        <v/>
      </c>
      <c r="B31" s="5"/>
      <c r="C31" s="53">
        <f t="shared" si="1"/>
        <v>0</v>
      </c>
      <c r="D31" s="5"/>
      <c r="E31" s="53">
        <f t="shared" si="2"/>
        <v>0</v>
      </c>
      <c r="F31" s="5"/>
      <c r="G31" s="53">
        <f t="shared" si="3"/>
        <v>0</v>
      </c>
      <c r="H31" s="5"/>
      <c r="I31" s="53">
        <f t="shared" si="4"/>
        <v>0</v>
      </c>
      <c r="J31" s="5"/>
      <c r="K31" s="53">
        <f t="shared" si="5"/>
        <v>0</v>
      </c>
      <c r="L31" s="5"/>
      <c r="M31" s="53">
        <f t="shared" si="6"/>
        <v>0</v>
      </c>
      <c r="N31" s="5"/>
      <c r="O31" s="53">
        <f t="shared" si="7"/>
        <v>0</v>
      </c>
      <c r="P31" s="5"/>
      <c r="Q31" s="53">
        <f t="shared" si="8"/>
        <v>0</v>
      </c>
      <c r="R31" s="5"/>
      <c r="S31" s="53">
        <f t="shared" si="9"/>
        <v>0</v>
      </c>
      <c r="T31" s="5"/>
      <c r="U31" s="53">
        <f t="shared" si="10"/>
        <v>0</v>
      </c>
      <c r="V31" s="5"/>
      <c r="W31" s="53">
        <f t="shared" si="11"/>
        <v>0</v>
      </c>
      <c r="X31" s="5"/>
      <c r="Y31" s="53">
        <f t="shared" si="12"/>
        <v>0</v>
      </c>
      <c r="Z31" s="5"/>
      <c r="AA31" s="53">
        <f t="shared" si="13"/>
        <v>0</v>
      </c>
      <c r="AB31" s="5"/>
      <c r="AC31" s="53">
        <f t="shared" si="14"/>
        <v>0</v>
      </c>
      <c r="AD31" s="53">
        <f t="shared" si="15"/>
        <v>0</v>
      </c>
      <c r="AE31" s="54">
        <f t="shared" si="0"/>
        <v>0</v>
      </c>
      <c r="AF31" s="6">
        <f t="shared" si="16"/>
        <v>0</v>
      </c>
    </row>
    <row r="32" spans="1:32">
      <c r="A32" s="52" t="str">
        <f>IF(Übersicht!B33="","",Übersicht!B33)</f>
        <v/>
      </c>
      <c r="B32" s="5"/>
      <c r="C32" s="53">
        <f t="shared" si="1"/>
        <v>0</v>
      </c>
      <c r="D32" s="5"/>
      <c r="E32" s="53">
        <f t="shared" si="2"/>
        <v>0</v>
      </c>
      <c r="F32" s="5"/>
      <c r="G32" s="53">
        <f t="shared" si="3"/>
        <v>0</v>
      </c>
      <c r="H32" s="5"/>
      <c r="I32" s="53">
        <f t="shared" si="4"/>
        <v>0</v>
      </c>
      <c r="J32" s="5"/>
      <c r="K32" s="53">
        <f t="shared" si="5"/>
        <v>0</v>
      </c>
      <c r="L32" s="5"/>
      <c r="M32" s="53">
        <f t="shared" si="6"/>
        <v>0</v>
      </c>
      <c r="N32" s="5"/>
      <c r="O32" s="53">
        <f t="shared" si="7"/>
        <v>0</v>
      </c>
      <c r="P32" s="5"/>
      <c r="Q32" s="53">
        <f t="shared" si="8"/>
        <v>0</v>
      </c>
      <c r="R32" s="5"/>
      <c r="S32" s="53">
        <f t="shared" si="9"/>
        <v>0</v>
      </c>
      <c r="T32" s="5"/>
      <c r="U32" s="53">
        <f t="shared" si="10"/>
        <v>0</v>
      </c>
      <c r="V32" s="5"/>
      <c r="W32" s="53">
        <f t="shared" si="11"/>
        <v>0</v>
      </c>
      <c r="X32" s="5"/>
      <c r="Y32" s="53">
        <f t="shared" si="12"/>
        <v>0</v>
      </c>
      <c r="Z32" s="5"/>
      <c r="AA32" s="53">
        <f t="shared" si="13"/>
        <v>0</v>
      </c>
      <c r="AB32" s="5"/>
      <c r="AC32" s="53">
        <f t="shared" si="14"/>
        <v>0</v>
      </c>
      <c r="AD32" s="53">
        <f t="shared" si="15"/>
        <v>0</v>
      </c>
      <c r="AE32" s="54">
        <f t="shared" si="0"/>
        <v>0</v>
      </c>
      <c r="AF32" s="6">
        <f t="shared" si="16"/>
        <v>0</v>
      </c>
    </row>
    <row r="33" spans="1:32">
      <c r="A33" s="52" t="str">
        <f>IF(Übersicht!B34="","",Übersicht!B34)</f>
        <v/>
      </c>
      <c r="B33" s="5"/>
      <c r="C33" s="53">
        <f t="shared" si="1"/>
        <v>0</v>
      </c>
      <c r="D33" s="5"/>
      <c r="E33" s="53">
        <f t="shared" si="2"/>
        <v>0</v>
      </c>
      <c r="F33" s="5"/>
      <c r="G33" s="53">
        <f t="shared" si="3"/>
        <v>0</v>
      </c>
      <c r="H33" s="5"/>
      <c r="I33" s="53">
        <f t="shared" si="4"/>
        <v>0</v>
      </c>
      <c r="J33" s="5"/>
      <c r="K33" s="53">
        <f t="shared" si="5"/>
        <v>0</v>
      </c>
      <c r="L33" s="5"/>
      <c r="M33" s="53">
        <f t="shared" si="6"/>
        <v>0</v>
      </c>
      <c r="N33" s="5"/>
      <c r="O33" s="53">
        <f t="shared" si="7"/>
        <v>0</v>
      </c>
      <c r="P33" s="5"/>
      <c r="Q33" s="53">
        <f t="shared" si="8"/>
        <v>0</v>
      </c>
      <c r="R33" s="5"/>
      <c r="S33" s="53">
        <f t="shared" si="9"/>
        <v>0</v>
      </c>
      <c r="T33" s="5"/>
      <c r="U33" s="53">
        <f t="shared" si="10"/>
        <v>0</v>
      </c>
      <c r="V33" s="5"/>
      <c r="W33" s="53">
        <f t="shared" si="11"/>
        <v>0</v>
      </c>
      <c r="X33" s="5"/>
      <c r="Y33" s="53">
        <f t="shared" si="12"/>
        <v>0</v>
      </c>
      <c r="Z33" s="5"/>
      <c r="AA33" s="53">
        <f t="shared" si="13"/>
        <v>0</v>
      </c>
      <c r="AB33" s="5"/>
      <c r="AC33" s="53">
        <f t="shared" si="14"/>
        <v>0</v>
      </c>
      <c r="AD33" s="53">
        <f t="shared" si="15"/>
        <v>0</v>
      </c>
      <c r="AE33" s="54">
        <f t="shared" si="0"/>
        <v>0</v>
      </c>
      <c r="AF33" s="6">
        <f t="shared" si="16"/>
        <v>0</v>
      </c>
    </row>
    <row r="34" spans="1:32">
      <c r="A34" s="52" t="str">
        <f>IF(Übersicht!B35="","",Übersicht!B35)</f>
        <v/>
      </c>
      <c r="B34" s="5"/>
      <c r="C34" s="53">
        <f t="shared" si="1"/>
        <v>0</v>
      </c>
      <c r="D34" s="5"/>
      <c r="E34" s="53">
        <f t="shared" si="2"/>
        <v>0</v>
      </c>
      <c r="F34" s="5"/>
      <c r="G34" s="53">
        <f t="shared" si="3"/>
        <v>0</v>
      </c>
      <c r="H34" s="5"/>
      <c r="I34" s="53">
        <f t="shared" si="4"/>
        <v>0</v>
      </c>
      <c r="J34" s="5"/>
      <c r="K34" s="53">
        <f t="shared" si="5"/>
        <v>0</v>
      </c>
      <c r="L34" s="5"/>
      <c r="M34" s="53">
        <f t="shared" si="6"/>
        <v>0</v>
      </c>
      <c r="N34" s="5"/>
      <c r="O34" s="53">
        <f t="shared" si="7"/>
        <v>0</v>
      </c>
      <c r="P34" s="5"/>
      <c r="Q34" s="53">
        <f t="shared" si="8"/>
        <v>0</v>
      </c>
      <c r="R34" s="5"/>
      <c r="S34" s="53">
        <f t="shared" si="9"/>
        <v>0</v>
      </c>
      <c r="T34" s="5"/>
      <c r="U34" s="53">
        <f t="shared" si="10"/>
        <v>0</v>
      </c>
      <c r="V34" s="5"/>
      <c r="W34" s="53">
        <f t="shared" si="11"/>
        <v>0</v>
      </c>
      <c r="X34" s="5"/>
      <c r="Y34" s="53">
        <f t="shared" si="12"/>
        <v>0</v>
      </c>
      <c r="Z34" s="5"/>
      <c r="AA34" s="53">
        <f t="shared" si="13"/>
        <v>0</v>
      </c>
      <c r="AB34" s="5"/>
      <c r="AC34" s="53">
        <f t="shared" si="14"/>
        <v>0</v>
      </c>
      <c r="AD34" s="53">
        <f t="shared" si="15"/>
        <v>0</v>
      </c>
      <c r="AE34" s="54">
        <f t="shared" si="0"/>
        <v>0</v>
      </c>
      <c r="AF34" s="6">
        <f t="shared" si="16"/>
        <v>0</v>
      </c>
    </row>
    <row r="35" spans="1:32">
      <c r="A35" s="52" t="str">
        <f>IF(Übersicht!B36="","",Übersicht!B36)</f>
        <v/>
      </c>
      <c r="B35" s="5"/>
      <c r="C35" s="53">
        <f t="shared" si="1"/>
        <v>0</v>
      </c>
      <c r="D35" s="5"/>
      <c r="E35" s="53">
        <f t="shared" si="2"/>
        <v>0</v>
      </c>
      <c r="F35" s="5"/>
      <c r="G35" s="53">
        <f t="shared" si="3"/>
        <v>0</v>
      </c>
      <c r="H35" s="5"/>
      <c r="I35" s="53">
        <f t="shared" si="4"/>
        <v>0</v>
      </c>
      <c r="J35" s="5"/>
      <c r="K35" s="53">
        <f t="shared" si="5"/>
        <v>0</v>
      </c>
      <c r="L35" s="5"/>
      <c r="M35" s="53">
        <f t="shared" si="6"/>
        <v>0</v>
      </c>
      <c r="N35" s="5"/>
      <c r="O35" s="53">
        <f t="shared" si="7"/>
        <v>0</v>
      </c>
      <c r="P35" s="5"/>
      <c r="Q35" s="53">
        <f t="shared" si="8"/>
        <v>0</v>
      </c>
      <c r="R35" s="5"/>
      <c r="S35" s="53">
        <f t="shared" si="9"/>
        <v>0</v>
      </c>
      <c r="T35" s="5"/>
      <c r="U35" s="53">
        <f t="shared" si="10"/>
        <v>0</v>
      </c>
      <c r="V35" s="5"/>
      <c r="W35" s="53">
        <f t="shared" si="11"/>
        <v>0</v>
      </c>
      <c r="X35" s="5"/>
      <c r="Y35" s="53">
        <f t="shared" si="12"/>
        <v>0</v>
      </c>
      <c r="Z35" s="5"/>
      <c r="AA35" s="53">
        <f t="shared" si="13"/>
        <v>0</v>
      </c>
      <c r="AB35" s="5"/>
      <c r="AC35" s="53">
        <f t="shared" si="14"/>
        <v>0</v>
      </c>
      <c r="AD35" s="53">
        <f t="shared" si="15"/>
        <v>0</v>
      </c>
      <c r="AE35" s="54">
        <f t="shared" si="0"/>
        <v>0</v>
      </c>
      <c r="AF35" s="6">
        <f t="shared" si="16"/>
        <v>0</v>
      </c>
    </row>
    <row r="36" spans="1:32" ht="15" thickBot="1">
      <c r="A36" s="31" t="s">
        <v>4</v>
      </c>
      <c r="B36" s="55">
        <f t="shared" ref="B36:E36" si="17">SUM(B16:B35)</f>
        <v>1000</v>
      </c>
      <c r="C36" s="55">
        <f>SUM(C16:C35)</f>
        <v>4000</v>
      </c>
      <c r="D36" s="55">
        <f t="shared" si="17"/>
        <v>1000</v>
      </c>
      <c r="E36" s="55">
        <f t="shared" si="17"/>
        <v>15500</v>
      </c>
      <c r="F36" s="55">
        <f t="shared" ref="F36" si="18">SUM(F16:F35)</f>
        <v>1000</v>
      </c>
      <c r="G36" s="55">
        <f t="shared" ref="G36" si="19">SUM(G16:G35)</f>
        <v>14500</v>
      </c>
      <c r="H36" s="55">
        <f t="shared" ref="H36" si="20">SUM(H16:H35)</f>
        <v>1000</v>
      </c>
      <c r="I36" s="55">
        <f t="shared" ref="I36" si="21">SUM(I16:I35)</f>
        <v>15500</v>
      </c>
      <c r="J36" s="55">
        <f t="shared" ref="J36" si="22">SUM(J16:J35)</f>
        <v>1000</v>
      </c>
      <c r="K36" s="55">
        <f t="shared" ref="K36" si="23">SUM(K16:K35)</f>
        <v>14500</v>
      </c>
      <c r="L36" s="55">
        <f t="shared" ref="L36" si="24">SUM(L16:L35)</f>
        <v>1000</v>
      </c>
      <c r="M36" s="55">
        <f t="shared" ref="M36" si="25">SUM(M16:M35)</f>
        <v>15500</v>
      </c>
      <c r="N36" s="55">
        <f t="shared" ref="N36" si="26">SUM(N16:N35)</f>
        <v>0</v>
      </c>
      <c r="O36" s="55">
        <f t="shared" ref="O36" si="27">SUM(O16:O35)</f>
        <v>0</v>
      </c>
      <c r="P36" s="55">
        <f t="shared" ref="P36" si="28">SUM(P16:P35)</f>
        <v>0</v>
      </c>
      <c r="Q36" s="55">
        <f t="shared" ref="Q36" si="29">SUM(Q16:Q35)</f>
        <v>0</v>
      </c>
      <c r="R36" s="55">
        <f t="shared" ref="R36" si="30">SUM(R16:R35)</f>
        <v>0</v>
      </c>
      <c r="S36" s="55">
        <f t="shared" ref="S36" si="31">SUM(S16:S35)</f>
        <v>0</v>
      </c>
      <c r="T36" s="55">
        <f t="shared" ref="T36" si="32">SUM(T16:T35)</f>
        <v>0</v>
      </c>
      <c r="U36" s="55">
        <f t="shared" ref="U36" si="33">SUM(U16:U35)</f>
        <v>0</v>
      </c>
      <c r="V36" s="55">
        <f t="shared" ref="V36" si="34">SUM(V16:V35)</f>
        <v>0</v>
      </c>
      <c r="W36" s="55">
        <f t="shared" ref="W36" si="35">SUM(W16:W35)</f>
        <v>0</v>
      </c>
      <c r="X36" s="55">
        <f t="shared" ref="X36" si="36">SUM(X16:X35)</f>
        <v>0</v>
      </c>
      <c r="Y36" s="55">
        <f t="shared" ref="Y36" si="37">SUM(Y16:Y35)</f>
        <v>0</v>
      </c>
      <c r="Z36" s="55">
        <f t="shared" ref="Z36" si="38">SUM(Z16:Z35)</f>
        <v>0</v>
      </c>
      <c r="AA36" s="55">
        <f t="shared" ref="AA36" si="39">SUM(AA16:AA35)</f>
        <v>0</v>
      </c>
      <c r="AB36" s="55">
        <f t="shared" ref="AB36" si="40">SUM(AB16:AB35)</f>
        <v>780</v>
      </c>
      <c r="AC36" s="55">
        <f t="shared" ref="AC36" si="41">SUM(AC16:AC35)</f>
        <v>780</v>
      </c>
      <c r="AD36" s="55">
        <f t="shared" ref="AD36" si="42">SUM(AD16:AD35)</f>
        <v>4680</v>
      </c>
      <c r="AE36" s="55">
        <f>SUM(AE16:AE35)</f>
        <v>-163</v>
      </c>
      <c r="AF36" s="158">
        <f>C36+E36+G36+I36+K36+M36+O36+Q36+S36+U36+W36+Y36+AA36+AC36+AD36+AE36</f>
        <v>84797</v>
      </c>
    </row>
    <row r="37" spans="1:32">
      <c r="A37" s="34"/>
      <c r="B37" s="34"/>
      <c r="C37" s="36"/>
      <c r="D37" s="36"/>
      <c r="E37" s="36"/>
      <c r="F37" s="36"/>
      <c r="G37" s="36"/>
      <c r="H37" s="36"/>
      <c r="I37" s="36"/>
      <c r="J37" s="36"/>
      <c r="K37" s="36"/>
      <c r="L37" s="36"/>
      <c r="M37" s="36"/>
      <c r="N37" s="36"/>
      <c r="O37" s="36"/>
    </row>
    <row r="38" spans="1:32">
      <c r="A38" s="34" t="s">
        <v>53</v>
      </c>
      <c r="B38" s="34"/>
      <c r="C38" s="36"/>
      <c r="D38" s="20"/>
      <c r="E38" s="20"/>
      <c r="F38" s="20"/>
      <c r="G38" s="20"/>
      <c r="H38" s="20"/>
      <c r="I38" s="20"/>
      <c r="J38" s="20"/>
      <c r="K38" s="20"/>
      <c r="L38" s="20"/>
      <c r="M38" s="20"/>
      <c r="N38" s="20"/>
      <c r="O38" s="20"/>
    </row>
    <row r="39" spans="1:32" ht="7" customHeight="1" thickBot="1">
      <c r="A39" s="34"/>
      <c r="B39" s="34"/>
      <c r="C39" s="36"/>
      <c r="D39" s="20"/>
      <c r="E39" s="20"/>
      <c r="F39" s="20"/>
      <c r="G39" s="20"/>
      <c r="H39" s="20"/>
      <c r="I39" s="20"/>
      <c r="J39" s="20"/>
      <c r="K39" s="20"/>
      <c r="L39" s="20"/>
      <c r="M39" s="20"/>
      <c r="N39" s="20"/>
      <c r="O39" s="20"/>
    </row>
    <row r="40" spans="1:32">
      <c r="A40" s="49" t="s">
        <v>0</v>
      </c>
      <c r="B40" s="157" t="s">
        <v>15</v>
      </c>
      <c r="C40" s="157" t="s">
        <v>44</v>
      </c>
      <c r="D40" s="157" t="s">
        <v>43</v>
      </c>
      <c r="E40" s="157" t="s">
        <v>15</v>
      </c>
      <c r="F40" s="157" t="s">
        <v>44</v>
      </c>
      <c r="G40" s="157" t="s">
        <v>43</v>
      </c>
      <c r="H40" s="157" t="s">
        <v>15</v>
      </c>
      <c r="I40" s="157" t="s">
        <v>44</v>
      </c>
      <c r="J40" s="157" t="s">
        <v>43</v>
      </c>
      <c r="K40" s="157" t="s">
        <v>15</v>
      </c>
      <c r="L40" s="157" t="s">
        <v>44</v>
      </c>
      <c r="M40" s="157" t="s">
        <v>43</v>
      </c>
      <c r="N40" s="157" t="s">
        <v>15</v>
      </c>
      <c r="O40" s="157" t="s">
        <v>44</v>
      </c>
      <c r="P40" s="157" t="s">
        <v>43</v>
      </c>
      <c r="Q40" s="157" t="s">
        <v>15</v>
      </c>
      <c r="R40" s="157" t="s">
        <v>44</v>
      </c>
      <c r="S40" s="157" t="s">
        <v>43</v>
      </c>
      <c r="T40" s="157" t="s">
        <v>15</v>
      </c>
      <c r="U40" s="157" t="s">
        <v>44</v>
      </c>
      <c r="V40" s="157" t="s">
        <v>43</v>
      </c>
      <c r="W40" s="157" t="s">
        <v>15</v>
      </c>
      <c r="X40" s="157" t="s">
        <v>44</v>
      </c>
      <c r="Y40" s="157" t="s">
        <v>43</v>
      </c>
      <c r="Z40" s="157" t="s">
        <v>15</v>
      </c>
      <c r="AA40" s="157" t="s">
        <v>44</v>
      </c>
      <c r="AB40" s="157" t="s">
        <v>43</v>
      </c>
      <c r="AC40" s="51" t="s">
        <v>42</v>
      </c>
    </row>
    <row r="41" spans="1:32">
      <c r="A41" s="56" t="str">
        <f t="shared" ref="A41:A60" si="43">A16</f>
        <v>Hans Müller</v>
      </c>
      <c r="B41" s="7">
        <v>45139</v>
      </c>
      <c r="C41" s="5" t="s">
        <v>134</v>
      </c>
      <c r="D41" s="202">
        <v>40</v>
      </c>
      <c r="E41" s="5"/>
      <c r="F41" s="7"/>
      <c r="G41" s="5"/>
      <c r="H41" s="7"/>
      <c r="I41" s="5"/>
      <c r="J41" s="7"/>
      <c r="K41" s="5"/>
      <c r="L41" s="7"/>
      <c r="M41" s="5"/>
      <c r="N41" s="7"/>
      <c r="O41" s="5"/>
      <c r="P41" s="7"/>
      <c r="Q41" s="5"/>
      <c r="R41" s="7"/>
      <c r="S41" s="5"/>
      <c r="T41" s="7"/>
      <c r="U41" s="5"/>
      <c r="V41" s="7"/>
      <c r="W41" s="5"/>
      <c r="X41" s="7"/>
      <c r="Y41" s="5"/>
      <c r="Z41" s="7"/>
      <c r="AA41" s="5"/>
      <c r="AB41" s="7"/>
      <c r="AC41" s="6">
        <f>D41+G41+J41+M41+P41+S41+V41+Y41+AB41</f>
        <v>40</v>
      </c>
    </row>
    <row r="42" spans="1:32">
      <c r="A42" s="56" t="str">
        <f t="shared" si="43"/>
        <v>Thomas Nimmersatt</v>
      </c>
      <c r="B42" s="7">
        <v>45130</v>
      </c>
      <c r="C42" s="5" t="s">
        <v>133</v>
      </c>
      <c r="D42" s="202">
        <v>20</v>
      </c>
      <c r="E42" s="5"/>
      <c r="F42" s="7"/>
      <c r="G42" s="5"/>
      <c r="H42" s="7"/>
      <c r="I42" s="5"/>
      <c r="J42" s="7"/>
      <c r="K42" s="5"/>
      <c r="L42" s="7"/>
      <c r="M42" s="5"/>
      <c r="N42" s="7"/>
      <c r="O42" s="5"/>
      <c r="P42" s="7"/>
      <c r="Q42" s="5"/>
      <c r="R42" s="7"/>
      <c r="S42" s="5"/>
      <c r="T42" s="7"/>
      <c r="U42" s="5"/>
      <c r="V42" s="7"/>
      <c r="W42" s="5"/>
      <c r="X42" s="7"/>
      <c r="Y42" s="5"/>
      <c r="Z42" s="7"/>
      <c r="AA42" s="5"/>
      <c r="AB42" s="7"/>
      <c r="AC42" s="6">
        <f t="shared" ref="AC42:AC60" si="44">D42+G42+J42+M42+P42+S42+V42+Y42+AB42</f>
        <v>20</v>
      </c>
    </row>
    <row r="43" spans="1:32">
      <c r="A43" s="56" t="str">
        <f t="shared" si="43"/>
        <v>Fritz Vogel</v>
      </c>
      <c r="B43" s="7">
        <v>45108</v>
      </c>
      <c r="C43" s="5" t="s">
        <v>132</v>
      </c>
      <c r="D43" s="202">
        <v>80</v>
      </c>
      <c r="E43" s="5"/>
      <c r="F43" s="7"/>
      <c r="G43" s="5"/>
      <c r="H43" s="7"/>
      <c r="I43" s="5"/>
      <c r="J43" s="7"/>
      <c r="K43" s="5"/>
      <c r="L43" s="7"/>
      <c r="M43" s="5"/>
      <c r="N43" s="7"/>
      <c r="O43" s="5"/>
      <c r="P43" s="7"/>
      <c r="Q43" s="5"/>
      <c r="R43" s="7"/>
      <c r="S43" s="5"/>
      <c r="T43" s="7"/>
      <c r="U43" s="5"/>
      <c r="V43" s="7"/>
      <c r="W43" s="5"/>
      <c r="X43" s="7"/>
      <c r="Y43" s="5"/>
      <c r="Z43" s="7"/>
      <c r="AA43" s="5"/>
      <c r="AB43" s="7"/>
      <c r="AC43" s="6">
        <f t="shared" si="44"/>
        <v>80</v>
      </c>
    </row>
    <row r="44" spans="1:32">
      <c r="A44" s="56" t="str">
        <f t="shared" si="43"/>
        <v>Andi Kühne</v>
      </c>
      <c r="B44" s="7">
        <v>45122</v>
      </c>
      <c r="C44" s="5" t="s">
        <v>131</v>
      </c>
      <c r="D44" s="202">
        <v>23</v>
      </c>
      <c r="E44" s="5"/>
      <c r="F44" s="7"/>
      <c r="G44" s="5"/>
      <c r="H44" s="7"/>
      <c r="I44" s="5"/>
      <c r="J44" s="7"/>
      <c r="K44" s="5"/>
      <c r="L44" s="7"/>
      <c r="M44" s="5"/>
      <c r="N44" s="7"/>
      <c r="O44" s="5"/>
      <c r="P44" s="7"/>
      <c r="Q44" s="5"/>
      <c r="R44" s="7"/>
      <c r="S44" s="5"/>
      <c r="T44" s="7"/>
      <c r="U44" s="5"/>
      <c r="V44" s="7"/>
      <c r="W44" s="5"/>
      <c r="X44" s="7"/>
      <c r="Y44" s="5"/>
      <c r="Z44" s="7"/>
      <c r="AA44" s="5"/>
      <c r="AB44" s="7"/>
      <c r="AC44" s="6">
        <f t="shared" si="44"/>
        <v>23</v>
      </c>
    </row>
    <row r="45" spans="1:32">
      <c r="A45" s="56" t="str">
        <f t="shared" si="43"/>
        <v/>
      </c>
      <c r="B45" s="7"/>
      <c r="C45" s="5"/>
      <c r="D45" s="202"/>
      <c r="E45" s="5"/>
      <c r="F45" s="7"/>
      <c r="G45" s="5"/>
      <c r="H45" s="7"/>
      <c r="I45" s="5"/>
      <c r="J45" s="7"/>
      <c r="K45" s="5"/>
      <c r="L45" s="7"/>
      <c r="M45" s="5"/>
      <c r="N45" s="7"/>
      <c r="O45" s="5"/>
      <c r="P45" s="7"/>
      <c r="Q45" s="5"/>
      <c r="R45" s="7"/>
      <c r="S45" s="5"/>
      <c r="T45" s="7"/>
      <c r="U45" s="5"/>
      <c r="V45" s="7"/>
      <c r="W45" s="5"/>
      <c r="X45" s="7"/>
      <c r="Y45" s="5"/>
      <c r="Z45" s="7"/>
      <c r="AA45" s="5"/>
      <c r="AB45" s="7"/>
      <c r="AC45" s="6">
        <f t="shared" si="44"/>
        <v>0</v>
      </c>
    </row>
    <row r="46" spans="1:32">
      <c r="A46" s="56" t="str">
        <f t="shared" si="43"/>
        <v/>
      </c>
      <c r="B46" s="7"/>
      <c r="C46" s="5"/>
      <c r="D46" s="202"/>
      <c r="E46" s="5"/>
      <c r="F46" s="7"/>
      <c r="G46" s="5"/>
      <c r="H46" s="7"/>
      <c r="I46" s="5"/>
      <c r="J46" s="7"/>
      <c r="K46" s="5"/>
      <c r="L46" s="7"/>
      <c r="M46" s="5"/>
      <c r="N46" s="7"/>
      <c r="O46" s="5"/>
      <c r="P46" s="7"/>
      <c r="Q46" s="5"/>
      <c r="R46" s="7"/>
      <c r="S46" s="5"/>
      <c r="T46" s="7"/>
      <c r="U46" s="5"/>
      <c r="V46" s="7"/>
      <c r="W46" s="5"/>
      <c r="X46" s="7"/>
      <c r="Y46" s="5"/>
      <c r="Z46" s="7"/>
      <c r="AA46" s="5"/>
      <c r="AB46" s="7"/>
      <c r="AC46" s="6">
        <f t="shared" si="44"/>
        <v>0</v>
      </c>
    </row>
    <row r="47" spans="1:32">
      <c r="A47" s="56" t="str">
        <f t="shared" si="43"/>
        <v/>
      </c>
      <c r="B47" s="7"/>
      <c r="C47" s="5"/>
      <c r="D47" s="202"/>
      <c r="E47" s="5"/>
      <c r="F47" s="7"/>
      <c r="G47" s="5"/>
      <c r="H47" s="7"/>
      <c r="I47" s="5"/>
      <c r="J47" s="7"/>
      <c r="K47" s="5"/>
      <c r="L47" s="7"/>
      <c r="M47" s="5"/>
      <c r="N47" s="7"/>
      <c r="O47" s="5"/>
      <c r="P47" s="7"/>
      <c r="Q47" s="5"/>
      <c r="R47" s="7"/>
      <c r="S47" s="5"/>
      <c r="T47" s="7"/>
      <c r="U47" s="5"/>
      <c r="V47" s="7"/>
      <c r="W47" s="5"/>
      <c r="X47" s="7"/>
      <c r="Y47" s="5"/>
      <c r="Z47" s="7"/>
      <c r="AA47" s="5"/>
      <c r="AB47" s="7"/>
      <c r="AC47" s="6">
        <f t="shared" si="44"/>
        <v>0</v>
      </c>
    </row>
    <row r="48" spans="1:32">
      <c r="A48" s="56" t="str">
        <f t="shared" si="43"/>
        <v/>
      </c>
      <c r="B48" s="7"/>
      <c r="C48" s="5"/>
      <c r="D48" s="202"/>
      <c r="E48" s="5"/>
      <c r="F48" s="7"/>
      <c r="G48" s="5"/>
      <c r="H48" s="7"/>
      <c r="I48" s="5"/>
      <c r="J48" s="7"/>
      <c r="K48" s="5"/>
      <c r="L48" s="7"/>
      <c r="M48" s="5"/>
      <c r="N48" s="7"/>
      <c r="O48" s="5"/>
      <c r="P48" s="7"/>
      <c r="Q48" s="5"/>
      <c r="R48" s="7"/>
      <c r="S48" s="5"/>
      <c r="T48" s="7"/>
      <c r="U48" s="5"/>
      <c r="V48" s="7"/>
      <c r="W48" s="5"/>
      <c r="X48" s="7"/>
      <c r="Y48" s="5"/>
      <c r="Z48" s="7"/>
      <c r="AA48" s="5"/>
      <c r="AB48" s="7"/>
      <c r="AC48" s="6">
        <f t="shared" si="44"/>
        <v>0</v>
      </c>
    </row>
    <row r="49" spans="1:29">
      <c r="A49" s="56" t="str">
        <f t="shared" si="43"/>
        <v/>
      </c>
      <c r="B49" s="7"/>
      <c r="C49" s="5"/>
      <c r="D49" s="202"/>
      <c r="E49" s="5"/>
      <c r="F49" s="7"/>
      <c r="G49" s="5"/>
      <c r="H49" s="7"/>
      <c r="I49" s="5"/>
      <c r="J49" s="7"/>
      <c r="K49" s="5"/>
      <c r="L49" s="7"/>
      <c r="M49" s="5"/>
      <c r="N49" s="7"/>
      <c r="O49" s="5"/>
      <c r="P49" s="7"/>
      <c r="Q49" s="5"/>
      <c r="R49" s="7"/>
      <c r="S49" s="5"/>
      <c r="T49" s="7"/>
      <c r="U49" s="5"/>
      <c r="V49" s="7"/>
      <c r="W49" s="5"/>
      <c r="X49" s="7"/>
      <c r="Y49" s="5"/>
      <c r="Z49" s="7"/>
      <c r="AA49" s="5"/>
      <c r="AB49" s="7"/>
      <c r="AC49" s="6">
        <f t="shared" si="44"/>
        <v>0</v>
      </c>
    </row>
    <row r="50" spans="1:29">
      <c r="A50" s="56" t="str">
        <f t="shared" si="43"/>
        <v/>
      </c>
      <c r="B50" s="7"/>
      <c r="C50" s="5"/>
      <c r="D50" s="202"/>
      <c r="E50" s="5"/>
      <c r="F50" s="7"/>
      <c r="G50" s="5"/>
      <c r="H50" s="7"/>
      <c r="I50" s="5"/>
      <c r="J50" s="7"/>
      <c r="K50" s="5"/>
      <c r="L50" s="7"/>
      <c r="M50" s="5"/>
      <c r="N50" s="7"/>
      <c r="O50" s="5"/>
      <c r="P50" s="7"/>
      <c r="Q50" s="5"/>
      <c r="R50" s="7"/>
      <c r="S50" s="5"/>
      <c r="T50" s="7"/>
      <c r="U50" s="5"/>
      <c r="V50" s="7"/>
      <c r="W50" s="5"/>
      <c r="X50" s="7"/>
      <c r="Y50" s="5"/>
      <c r="Z50" s="7"/>
      <c r="AA50" s="5"/>
      <c r="AB50" s="7"/>
      <c r="AC50" s="6">
        <f t="shared" si="44"/>
        <v>0</v>
      </c>
    </row>
    <row r="51" spans="1:29">
      <c r="A51" s="56" t="str">
        <f t="shared" si="43"/>
        <v/>
      </c>
      <c r="B51" s="7"/>
      <c r="C51" s="5"/>
      <c r="D51" s="202"/>
      <c r="E51" s="5"/>
      <c r="F51" s="7"/>
      <c r="G51" s="5"/>
      <c r="H51" s="7"/>
      <c r="I51" s="5"/>
      <c r="J51" s="7"/>
      <c r="K51" s="5"/>
      <c r="L51" s="7"/>
      <c r="M51" s="5"/>
      <c r="N51" s="7"/>
      <c r="O51" s="5"/>
      <c r="P51" s="7"/>
      <c r="Q51" s="5"/>
      <c r="R51" s="7"/>
      <c r="S51" s="5"/>
      <c r="T51" s="7"/>
      <c r="U51" s="5"/>
      <c r="V51" s="7"/>
      <c r="W51" s="5"/>
      <c r="X51" s="7"/>
      <c r="Y51" s="5"/>
      <c r="Z51" s="7"/>
      <c r="AA51" s="5"/>
      <c r="AB51" s="7"/>
      <c r="AC51" s="6">
        <f t="shared" si="44"/>
        <v>0</v>
      </c>
    </row>
    <row r="52" spans="1:29">
      <c r="A52" s="56" t="str">
        <f t="shared" si="43"/>
        <v/>
      </c>
      <c r="B52" s="7"/>
      <c r="C52" s="5"/>
      <c r="D52" s="202"/>
      <c r="E52" s="5"/>
      <c r="F52" s="7"/>
      <c r="G52" s="5"/>
      <c r="H52" s="7"/>
      <c r="I52" s="5"/>
      <c r="J52" s="7"/>
      <c r="K52" s="5"/>
      <c r="L52" s="7"/>
      <c r="M52" s="5"/>
      <c r="N52" s="7"/>
      <c r="O52" s="5"/>
      <c r="P52" s="7"/>
      <c r="Q52" s="5"/>
      <c r="R52" s="7"/>
      <c r="S52" s="5"/>
      <c r="T52" s="7"/>
      <c r="U52" s="5"/>
      <c r="V52" s="7"/>
      <c r="W52" s="5"/>
      <c r="X52" s="7"/>
      <c r="Y52" s="5"/>
      <c r="Z52" s="7"/>
      <c r="AA52" s="5"/>
      <c r="AB52" s="7"/>
      <c r="AC52" s="6">
        <f t="shared" si="44"/>
        <v>0</v>
      </c>
    </row>
    <row r="53" spans="1:29">
      <c r="A53" s="56" t="str">
        <f t="shared" si="43"/>
        <v/>
      </c>
      <c r="B53" s="7"/>
      <c r="C53" s="5"/>
      <c r="D53" s="202"/>
      <c r="E53" s="5"/>
      <c r="F53" s="7"/>
      <c r="G53" s="5"/>
      <c r="H53" s="7"/>
      <c r="I53" s="5"/>
      <c r="J53" s="7"/>
      <c r="K53" s="5"/>
      <c r="L53" s="7"/>
      <c r="M53" s="5"/>
      <c r="N53" s="7"/>
      <c r="O53" s="5"/>
      <c r="P53" s="7"/>
      <c r="Q53" s="5"/>
      <c r="R53" s="7"/>
      <c r="S53" s="5"/>
      <c r="T53" s="7"/>
      <c r="U53" s="5"/>
      <c r="V53" s="7"/>
      <c r="W53" s="5"/>
      <c r="X53" s="7"/>
      <c r="Y53" s="5"/>
      <c r="Z53" s="7"/>
      <c r="AA53" s="5"/>
      <c r="AB53" s="7"/>
      <c r="AC53" s="6">
        <f t="shared" si="44"/>
        <v>0</v>
      </c>
    </row>
    <row r="54" spans="1:29">
      <c r="A54" s="56" t="str">
        <f t="shared" si="43"/>
        <v/>
      </c>
      <c r="B54" s="7"/>
      <c r="C54" s="5"/>
      <c r="D54" s="202"/>
      <c r="E54" s="5"/>
      <c r="F54" s="7"/>
      <c r="G54" s="5"/>
      <c r="H54" s="7"/>
      <c r="I54" s="5"/>
      <c r="J54" s="7"/>
      <c r="K54" s="5"/>
      <c r="L54" s="7"/>
      <c r="M54" s="5"/>
      <c r="N54" s="7"/>
      <c r="O54" s="5"/>
      <c r="P54" s="7"/>
      <c r="Q54" s="5"/>
      <c r="R54" s="7"/>
      <c r="S54" s="5"/>
      <c r="T54" s="7"/>
      <c r="U54" s="5"/>
      <c r="V54" s="7"/>
      <c r="W54" s="5"/>
      <c r="X54" s="7"/>
      <c r="Y54" s="5"/>
      <c r="Z54" s="7"/>
      <c r="AA54" s="5"/>
      <c r="AB54" s="7"/>
      <c r="AC54" s="6">
        <f t="shared" si="44"/>
        <v>0</v>
      </c>
    </row>
    <row r="55" spans="1:29">
      <c r="A55" s="56" t="str">
        <f t="shared" si="43"/>
        <v/>
      </c>
      <c r="B55" s="7"/>
      <c r="C55" s="5"/>
      <c r="D55" s="202"/>
      <c r="E55" s="5"/>
      <c r="F55" s="7"/>
      <c r="G55" s="5"/>
      <c r="H55" s="7"/>
      <c r="I55" s="5"/>
      <c r="J55" s="7"/>
      <c r="K55" s="5"/>
      <c r="L55" s="7"/>
      <c r="M55" s="5"/>
      <c r="N55" s="7"/>
      <c r="O55" s="5"/>
      <c r="P55" s="7"/>
      <c r="Q55" s="5"/>
      <c r="R55" s="7"/>
      <c r="S55" s="5"/>
      <c r="T55" s="7"/>
      <c r="U55" s="5"/>
      <c r="V55" s="7"/>
      <c r="W55" s="5"/>
      <c r="X55" s="7"/>
      <c r="Y55" s="5"/>
      <c r="Z55" s="7"/>
      <c r="AA55" s="5"/>
      <c r="AB55" s="7"/>
      <c r="AC55" s="6">
        <f t="shared" si="44"/>
        <v>0</v>
      </c>
    </row>
    <row r="56" spans="1:29">
      <c r="A56" s="56" t="str">
        <f t="shared" si="43"/>
        <v/>
      </c>
      <c r="B56" s="7"/>
      <c r="C56" s="5"/>
      <c r="D56" s="202"/>
      <c r="E56" s="5"/>
      <c r="F56" s="7"/>
      <c r="G56" s="5"/>
      <c r="H56" s="7"/>
      <c r="I56" s="5"/>
      <c r="J56" s="7"/>
      <c r="K56" s="5"/>
      <c r="L56" s="7"/>
      <c r="M56" s="5"/>
      <c r="N56" s="7"/>
      <c r="O56" s="5"/>
      <c r="P56" s="7"/>
      <c r="Q56" s="5"/>
      <c r="R56" s="7"/>
      <c r="S56" s="5"/>
      <c r="T56" s="7"/>
      <c r="U56" s="5"/>
      <c r="V56" s="7"/>
      <c r="W56" s="5"/>
      <c r="X56" s="7"/>
      <c r="Y56" s="5"/>
      <c r="Z56" s="7"/>
      <c r="AA56" s="5"/>
      <c r="AB56" s="7"/>
      <c r="AC56" s="6">
        <f t="shared" si="44"/>
        <v>0</v>
      </c>
    </row>
    <row r="57" spans="1:29">
      <c r="A57" s="56" t="str">
        <f t="shared" si="43"/>
        <v/>
      </c>
      <c r="B57" s="7"/>
      <c r="C57" s="5"/>
      <c r="D57" s="202"/>
      <c r="E57" s="5"/>
      <c r="F57" s="7"/>
      <c r="G57" s="5"/>
      <c r="H57" s="7"/>
      <c r="I57" s="5"/>
      <c r="J57" s="7"/>
      <c r="K57" s="5"/>
      <c r="L57" s="7"/>
      <c r="M57" s="5"/>
      <c r="N57" s="7"/>
      <c r="O57" s="5"/>
      <c r="P57" s="7"/>
      <c r="Q57" s="5"/>
      <c r="R57" s="7"/>
      <c r="S57" s="5"/>
      <c r="T57" s="7"/>
      <c r="U57" s="5"/>
      <c r="V57" s="7"/>
      <c r="W57" s="5"/>
      <c r="X57" s="7"/>
      <c r="Y57" s="5"/>
      <c r="Z57" s="7"/>
      <c r="AA57" s="5"/>
      <c r="AB57" s="7"/>
      <c r="AC57" s="6">
        <f t="shared" si="44"/>
        <v>0</v>
      </c>
    </row>
    <row r="58" spans="1:29">
      <c r="A58" s="56" t="str">
        <f t="shared" si="43"/>
        <v/>
      </c>
      <c r="B58" s="7"/>
      <c r="C58" s="5"/>
      <c r="D58" s="202"/>
      <c r="E58" s="5"/>
      <c r="F58" s="7"/>
      <c r="G58" s="5"/>
      <c r="H58" s="7"/>
      <c r="I58" s="5"/>
      <c r="J58" s="7"/>
      <c r="K58" s="5"/>
      <c r="L58" s="7"/>
      <c r="M58" s="5"/>
      <c r="N58" s="7"/>
      <c r="O58" s="5"/>
      <c r="P58" s="7"/>
      <c r="Q58" s="5"/>
      <c r="R58" s="7"/>
      <c r="S58" s="5"/>
      <c r="T58" s="7"/>
      <c r="U58" s="5"/>
      <c r="V58" s="7"/>
      <c r="W58" s="5"/>
      <c r="X58" s="7"/>
      <c r="Y58" s="5"/>
      <c r="Z58" s="7"/>
      <c r="AA58" s="5"/>
      <c r="AB58" s="7"/>
      <c r="AC58" s="6">
        <f t="shared" si="44"/>
        <v>0</v>
      </c>
    </row>
    <row r="59" spans="1:29">
      <c r="A59" s="56" t="str">
        <f t="shared" si="43"/>
        <v/>
      </c>
      <c r="B59" s="7"/>
      <c r="C59" s="5"/>
      <c r="D59" s="202"/>
      <c r="E59" s="5"/>
      <c r="F59" s="7"/>
      <c r="G59" s="5"/>
      <c r="H59" s="7"/>
      <c r="I59" s="5"/>
      <c r="J59" s="7"/>
      <c r="K59" s="5"/>
      <c r="L59" s="7"/>
      <c r="M59" s="5"/>
      <c r="N59" s="7"/>
      <c r="O59" s="5"/>
      <c r="P59" s="7"/>
      <c r="Q59" s="5"/>
      <c r="R59" s="7"/>
      <c r="S59" s="5"/>
      <c r="T59" s="7"/>
      <c r="U59" s="5"/>
      <c r="V59" s="7"/>
      <c r="W59" s="5"/>
      <c r="X59" s="7"/>
      <c r="Y59" s="5"/>
      <c r="Z59" s="7"/>
      <c r="AA59" s="5"/>
      <c r="AB59" s="7"/>
      <c r="AC59" s="6">
        <f t="shared" si="44"/>
        <v>0</v>
      </c>
    </row>
    <row r="60" spans="1:29">
      <c r="A60" s="56" t="str">
        <f t="shared" si="43"/>
        <v/>
      </c>
      <c r="B60" s="7"/>
      <c r="C60" s="5"/>
      <c r="D60" s="202"/>
      <c r="E60" s="5"/>
      <c r="F60" s="7"/>
      <c r="G60" s="5"/>
      <c r="H60" s="7"/>
      <c r="I60" s="5"/>
      <c r="J60" s="7"/>
      <c r="K60" s="5"/>
      <c r="L60" s="7"/>
      <c r="M60" s="5"/>
      <c r="N60" s="7"/>
      <c r="O60" s="5"/>
      <c r="P60" s="7"/>
      <c r="Q60" s="5"/>
      <c r="R60" s="7"/>
      <c r="S60" s="5"/>
      <c r="T60" s="7"/>
      <c r="U60" s="5"/>
      <c r="V60" s="7"/>
      <c r="W60" s="5"/>
      <c r="X60" s="7"/>
      <c r="Y60" s="5"/>
      <c r="Z60" s="7"/>
      <c r="AA60" s="5"/>
      <c r="AB60" s="7"/>
      <c r="AC60" s="6">
        <f t="shared" si="44"/>
        <v>0</v>
      </c>
    </row>
    <row r="61" spans="1:29" ht="15" thickBot="1">
      <c r="A61" s="31" t="s">
        <v>4</v>
      </c>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158">
        <f>SUM(AC41:AC60)</f>
        <v>163</v>
      </c>
    </row>
  </sheetData>
  <mergeCells count="73">
    <mergeCell ref="AE10:AE13"/>
    <mergeCell ref="T14:U14"/>
    <mergeCell ref="V14:W14"/>
    <mergeCell ref="X14:Y14"/>
    <mergeCell ref="Z14:AA14"/>
    <mergeCell ref="AB14:AC14"/>
    <mergeCell ref="X13:Y13"/>
    <mergeCell ref="Z13:AA13"/>
    <mergeCell ref="X12:Y12"/>
    <mergeCell ref="Z12:AA12"/>
    <mergeCell ref="AB12:AC12"/>
    <mergeCell ref="X11:Y11"/>
    <mergeCell ref="Z11:AA11"/>
    <mergeCell ref="T11:U11"/>
    <mergeCell ref="AB13:AC13"/>
    <mergeCell ref="AB10:AC10"/>
    <mergeCell ref="D14:E14"/>
    <mergeCell ref="F14:G14"/>
    <mergeCell ref="H14:I14"/>
    <mergeCell ref="J14:K14"/>
    <mergeCell ref="L14:M14"/>
    <mergeCell ref="V12:W12"/>
    <mergeCell ref="N12:O12"/>
    <mergeCell ref="P12:Q12"/>
    <mergeCell ref="R12:S12"/>
    <mergeCell ref="V13:W13"/>
    <mergeCell ref="R13:S13"/>
    <mergeCell ref="N14:O14"/>
    <mergeCell ref="P14:Q14"/>
    <mergeCell ref="R14:S14"/>
    <mergeCell ref="T12:U12"/>
    <mergeCell ref="P13:Q13"/>
    <mergeCell ref="T13:U13"/>
    <mergeCell ref="J11:K11"/>
    <mergeCell ref="P11:Q11"/>
    <mergeCell ref="B14:C14"/>
    <mergeCell ref="B12:C12"/>
    <mergeCell ref="F11:G11"/>
    <mergeCell ref="H11:I11"/>
    <mergeCell ref="L11:M11"/>
    <mergeCell ref="N11:O11"/>
    <mergeCell ref="R11:S11"/>
    <mergeCell ref="D12:E12"/>
    <mergeCell ref="F12:G12"/>
    <mergeCell ref="H12:I12"/>
    <mergeCell ref="J12:K12"/>
    <mergeCell ref="L12:M12"/>
    <mergeCell ref="V11:W11"/>
    <mergeCell ref="AB11:AC11"/>
    <mergeCell ref="X10:Y10"/>
    <mergeCell ref="J10:K10"/>
    <mergeCell ref="P10:Q10"/>
    <mergeCell ref="V10:W10"/>
    <mergeCell ref="Z10:AA10"/>
    <mergeCell ref="N10:O10"/>
    <mergeCell ref="R10:S10"/>
    <mergeCell ref="T10:U10"/>
    <mergeCell ref="L10:M10"/>
    <mergeCell ref="M1:O1"/>
    <mergeCell ref="A5:B5"/>
    <mergeCell ref="B11:C11"/>
    <mergeCell ref="B13:C13"/>
    <mergeCell ref="B10:C10"/>
    <mergeCell ref="D10:E10"/>
    <mergeCell ref="D11:E11"/>
    <mergeCell ref="D13:E13"/>
    <mergeCell ref="J13:K13"/>
    <mergeCell ref="F10:G10"/>
    <mergeCell ref="H10:I10"/>
    <mergeCell ref="F13:G13"/>
    <mergeCell ref="H13:I13"/>
    <mergeCell ref="L13:M13"/>
    <mergeCell ref="N13:O13"/>
  </mergeCells>
  <pageMargins left="0.7" right="0.7" top="0.78740157499999996" bottom="0.78740157499999996" header="0.3" footer="0.3"/>
  <pageSetup paperSize="9" scale="91" orientation="landscape" horizontalDpi="90" verticalDpi="90" r:id="rId1"/>
  <rowBreaks count="1" manualBreakCount="1">
    <brk id="36" max="16383" man="1"/>
  </rowBreaks>
  <colBreaks count="1" manualBreakCount="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Hilfstabelle!$A$4:$A$6</xm:f>
          </x14:formula1>
          <xm:sqref>B11:AC11</xm:sqref>
        </x14:dataValidation>
        <x14:dataValidation type="list" allowBlank="1" showInputMessage="1" showErrorMessage="1">
          <x14:formula1>
            <xm:f>Hilfstabelle!$A$1:$A$2</xm:f>
          </x14:formula1>
          <xm:sqref>B12:AC12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7030A0"/>
  </sheetPr>
  <dimension ref="A1:X96"/>
  <sheetViews>
    <sheetView topLeftCell="A26" zoomScale="80" zoomScaleNormal="80" workbookViewId="0">
      <selection activeCell="I34" sqref="I34"/>
    </sheetView>
  </sheetViews>
  <sheetFormatPr baseColWidth="10" defaultColWidth="11.453125" defaultRowHeight="11.5"/>
  <cols>
    <col min="1" max="1" width="29.7265625" style="20" customWidth="1"/>
    <col min="2" max="2" width="12.54296875" style="20" customWidth="1"/>
    <col min="3" max="3" width="16.08984375" style="20" customWidth="1"/>
    <col min="4" max="4" width="17.36328125" style="20" customWidth="1"/>
    <col min="5" max="5" width="14.26953125" style="20" customWidth="1"/>
    <col min="6" max="6" width="12.1796875" style="20" customWidth="1"/>
    <col min="7" max="7" width="12.453125" style="20" customWidth="1"/>
    <col min="8" max="16" width="8.26953125" style="20" customWidth="1"/>
    <col min="17" max="18" width="10.54296875" style="20" customWidth="1"/>
    <col min="19" max="23" width="11.453125" style="20"/>
    <col min="24" max="24" width="11.453125" style="20" hidden="1" customWidth="1"/>
    <col min="25" max="16384" width="11.453125" style="20"/>
  </cols>
  <sheetData>
    <row r="1" spans="1:5" ht="15.5">
      <c r="A1" s="22" t="s">
        <v>54</v>
      </c>
      <c r="B1" s="21"/>
    </row>
    <row r="2" spans="1:5" ht="12" customHeight="1">
      <c r="A2" s="21"/>
      <c r="B2" s="21"/>
    </row>
    <row r="3" spans="1:5" ht="14.5" customHeight="1">
      <c r="A3" s="21" t="s">
        <v>55</v>
      </c>
    </row>
    <row r="4" spans="1:5" ht="7" customHeight="1" thickBot="1">
      <c r="B4" s="21"/>
    </row>
    <row r="5" spans="1:5" ht="14.5" customHeight="1">
      <c r="A5" s="23" t="s">
        <v>59</v>
      </c>
      <c r="B5" s="144" t="s">
        <v>58</v>
      </c>
    </row>
    <row r="6" spans="1:5" ht="14.5" customHeight="1">
      <c r="A6" s="145" t="s">
        <v>61</v>
      </c>
      <c r="B6" s="149">
        <v>80000</v>
      </c>
      <c r="C6" s="57" t="s">
        <v>63</v>
      </c>
    </row>
    <row r="7" spans="1:5" ht="14.5" customHeight="1">
      <c r="A7" s="145" t="s">
        <v>62</v>
      </c>
      <c r="B7" s="149">
        <v>0</v>
      </c>
      <c r="C7" s="57" t="s">
        <v>64</v>
      </c>
    </row>
    <row r="8" spans="1:5" ht="14.5" customHeight="1">
      <c r="A8" s="150" t="s">
        <v>57</v>
      </c>
      <c r="B8" s="194">
        <v>2000</v>
      </c>
      <c r="C8" s="57" t="s">
        <v>64</v>
      </c>
    </row>
    <row r="9" spans="1:5" ht="14.5" customHeight="1">
      <c r="A9" s="150" t="s">
        <v>69</v>
      </c>
      <c r="B9" s="194">
        <v>300</v>
      </c>
      <c r="C9" s="57" t="s">
        <v>64</v>
      </c>
    </row>
    <row r="10" spans="1:5" ht="14.5" customHeight="1">
      <c r="A10" s="150" t="s">
        <v>22</v>
      </c>
      <c r="B10" s="151">
        <f>SUM(B6:B9)</f>
        <v>82300</v>
      </c>
    </row>
    <row r="11" spans="1:5" ht="7" customHeight="1">
      <c r="A11" s="152"/>
      <c r="B11" s="153"/>
    </row>
    <row r="12" spans="1:5" ht="14.5" customHeight="1">
      <c r="A12" s="150" t="s">
        <v>60</v>
      </c>
      <c r="B12" s="154">
        <f>Milchkontrolle!AF36</f>
        <v>84797</v>
      </c>
      <c r="C12" s="58" t="s">
        <v>65</v>
      </c>
      <c r="D12" s="20">
        <f>B12-B10</f>
        <v>2497</v>
      </c>
    </row>
    <row r="13" spans="1:5" ht="14.5" customHeight="1">
      <c r="A13" s="150" t="s">
        <v>56</v>
      </c>
      <c r="B13" s="154">
        <f>Milchkontrolle!AE36*-1</f>
        <v>163</v>
      </c>
      <c r="C13" s="58"/>
    </row>
    <row r="14" spans="1:5" ht="14.5" customHeight="1" thickBot="1">
      <c r="A14" s="155" t="s">
        <v>22</v>
      </c>
      <c r="B14" s="156">
        <f>SUM(B12:B13)</f>
        <v>84960</v>
      </c>
      <c r="C14" s="58"/>
    </row>
    <row r="15" spans="1:5" ht="14.5" customHeight="1">
      <c r="A15" s="59"/>
      <c r="B15" s="59"/>
      <c r="C15" s="59"/>
      <c r="D15" s="60"/>
      <c r="E15" s="60"/>
    </row>
    <row r="16" spans="1:5" ht="14.5" customHeight="1">
      <c r="A16" s="21" t="s">
        <v>66</v>
      </c>
      <c r="B16" s="59"/>
      <c r="C16" s="59"/>
      <c r="D16" s="60"/>
      <c r="E16" s="61"/>
    </row>
    <row r="17" spans="1:24" ht="7" customHeight="1" thickBot="1">
      <c r="A17" s="21"/>
      <c r="B17" s="59"/>
      <c r="C17" s="59"/>
      <c r="D17" s="60"/>
      <c r="E17" s="61"/>
    </row>
    <row r="18" spans="1:24" ht="24" customHeight="1">
      <c r="A18" s="23" t="s">
        <v>14</v>
      </c>
      <c r="B18" s="141" t="s">
        <v>67</v>
      </c>
      <c r="C18" s="142" t="s">
        <v>68</v>
      </c>
      <c r="D18" s="143" t="s">
        <v>70</v>
      </c>
      <c r="E18" s="29" t="s">
        <v>71</v>
      </c>
      <c r="F18" s="144" t="s">
        <v>94</v>
      </c>
    </row>
    <row r="19" spans="1:24" ht="15" customHeight="1">
      <c r="A19" s="145" t="s">
        <v>7</v>
      </c>
      <c r="B19" s="200">
        <v>7350</v>
      </c>
      <c r="C19" s="198">
        <v>40</v>
      </c>
      <c r="D19" s="199">
        <v>210</v>
      </c>
      <c r="E19" s="63">
        <f>B19-C19-D19</f>
        <v>7100</v>
      </c>
      <c r="F19" s="195">
        <f>IF(B6="","",B19/B6)</f>
        <v>9.1874999999999998E-2</v>
      </c>
    </row>
    <row r="20" spans="1:24" ht="15" customHeight="1">
      <c r="A20" s="145" t="s">
        <v>8</v>
      </c>
      <c r="B20" s="200">
        <v>680</v>
      </c>
      <c r="C20" s="198">
        <v>10</v>
      </c>
      <c r="D20" s="199">
        <v>18</v>
      </c>
      <c r="E20" s="63">
        <f>B20-C20-D20</f>
        <v>652</v>
      </c>
      <c r="F20" s="195">
        <f>IF(B6="","",B20/B6)</f>
        <v>8.5000000000000006E-3</v>
      </c>
    </row>
    <row r="21" spans="1:24" ht="15" customHeight="1" thickBot="1">
      <c r="A21" s="201"/>
      <c r="B21" s="146"/>
      <c r="C21" s="197"/>
      <c r="D21" s="196"/>
      <c r="E21" s="147">
        <f>B21-C21-D21</f>
        <v>0</v>
      </c>
      <c r="F21" s="148"/>
    </row>
    <row r="22" spans="1:24">
      <c r="A22" s="36"/>
      <c r="B22" s="58"/>
      <c r="C22" s="58"/>
      <c r="D22" s="58"/>
      <c r="E22" s="58"/>
      <c r="F22" s="58"/>
      <c r="G22" s="64"/>
      <c r="H22" s="58"/>
      <c r="I22" s="58"/>
      <c r="J22" s="58"/>
      <c r="K22" s="58"/>
      <c r="L22" s="36"/>
      <c r="M22" s="65"/>
      <c r="N22" s="65"/>
      <c r="O22" s="65"/>
      <c r="P22" s="65"/>
      <c r="X22" s="66"/>
    </row>
    <row r="23" spans="1:24" ht="15.75" customHeight="1" thickBot="1"/>
    <row r="24" spans="1:24" ht="25.5" customHeight="1">
      <c r="A24" s="132" t="s">
        <v>0</v>
      </c>
      <c r="B24" s="133" t="str">
        <f>Übersicht!F16</f>
        <v>Anz. Kühe</v>
      </c>
      <c r="C24" s="134" t="s">
        <v>72</v>
      </c>
      <c r="D24" s="134" t="s">
        <v>73</v>
      </c>
      <c r="E24" s="134" t="s">
        <v>74</v>
      </c>
      <c r="F24" s="134" t="s">
        <v>75</v>
      </c>
      <c r="G24" s="127" t="str">
        <f>IF(A21="","",CONCATENATE("Zu verteilen ",A21, " (kg)"))</f>
        <v/>
      </c>
    </row>
    <row r="25" spans="1:24">
      <c r="A25" s="135" t="str">
        <f>IF(Übersicht!B17="","",Übersicht!B17)</f>
        <v>Hans Müller</v>
      </c>
      <c r="B25" s="67">
        <f>IF(Übersicht!F17="","",Übersicht!F17)</f>
        <v>20</v>
      </c>
      <c r="C25" s="68">
        <f>Milchkontrolle!AF16</f>
        <v>16980</v>
      </c>
      <c r="D25" s="69">
        <f>IF(C25=0,0,C25/$C$45)</f>
        <v>0.20024293312263405</v>
      </c>
      <c r="E25" s="70">
        <f>IF(D25="","",$E$19*D25)</f>
        <v>1421.7248251707017</v>
      </c>
      <c r="F25" s="70">
        <f>IF(D25="","",$E$20*D25)</f>
        <v>130.55839239595741</v>
      </c>
      <c r="G25" s="136">
        <f>IF(D25="","",$E$21*D25)</f>
        <v>0</v>
      </c>
      <c r="R25" s="20" t="s">
        <v>21</v>
      </c>
    </row>
    <row r="26" spans="1:24">
      <c r="A26" s="135" t="str">
        <f>IF(Übersicht!B18="","",Übersicht!B18)</f>
        <v>Thomas Nimmersatt</v>
      </c>
      <c r="B26" s="67">
        <f>IF(Übersicht!F18="","",Übersicht!F18)</f>
        <v>30</v>
      </c>
      <c r="C26" s="68">
        <f>Milchkontrolle!AF17</f>
        <v>25370</v>
      </c>
      <c r="D26" s="69">
        <f t="shared" ref="D26:D44" si="0">IF(C26=0,0,C26/$C$45)</f>
        <v>0.29918511268087317</v>
      </c>
      <c r="E26" s="70">
        <f t="shared" ref="E26:E44" si="1">IF(D26="","",$E$19*D26)</f>
        <v>2124.2143000341994</v>
      </c>
      <c r="F26" s="70">
        <f t="shared" ref="F26:G44" si="2">IF(D26="","",$E$20*D26)</f>
        <v>195.06869346792931</v>
      </c>
      <c r="G26" s="136">
        <f t="shared" si="2"/>
        <v>1384987.7236222981</v>
      </c>
    </row>
    <row r="27" spans="1:24" ht="12.5" customHeight="1">
      <c r="A27" s="135" t="str">
        <f>IF(Übersicht!B19="","",Übersicht!B19)</f>
        <v>Fritz Vogel</v>
      </c>
      <c r="B27" s="67">
        <f>IF(Übersicht!F19="","",Übersicht!F19)</f>
        <v>40</v>
      </c>
      <c r="C27" s="68">
        <f>Milchkontrolle!AF18</f>
        <v>34100</v>
      </c>
      <c r="D27" s="69">
        <f t="shared" si="0"/>
        <v>0.40213686804957721</v>
      </c>
      <c r="E27" s="70">
        <f t="shared" si="1"/>
        <v>2855.1717631519982</v>
      </c>
      <c r="F27" s="70">
        <f t="shared" si="2"/>
        <v>262.19323796832435</v>
      </c>
      <c r="G27" s="136">
        <f t="shared" si="2"/>
        <v>1861571.9895751029</v>
      </c>
    </row>
    <row r="28" spans="1:24">
      <c r="A28" s="135" t="str">
        <f>IF(Übersicht!B20="","",Übersicht!B20)</f>
        <v>Andi Kühne</v>
      </c>
      <c r="B28" s="67">
        <f>IF(Übersicht!F20="","",Übersicht!F20)</f>
        <v>10</v>
      </c>
      <c r="C28" s="68">
        <f>Milchkontrolle!AF19</f>
        <v>8347</v>
      </c>
      <c r="D28" s="69">
        <f t="shared" si="0"/>
        <v>9.8435086146915568E-2</v>
      </c>
      <c r="E28" s="70">
        <f t="shared" si="1"/>
        <v>698.88911164310048</v>
      </c>
      <c r="F28" s="70">
        <f t="shared" si="2"/>
        <v>64.179676167788955</v>
      </c>
      <c r="G28" s="136">
        <f t="shared" si="2"/>
        <v>455675.7007913015</v>
      </c>
    </row>
    <row r="29" spans="1:24">
      <c r="A29" s="135" t="str">
        <f>IF(Übersicht!B21="","",Übersicht!B21)</f>
        <v/>
      </c>
      <c r="B29" s="67" t="str">
        <f>IF(Übersicht!F21="","",Übersicht!F21)</f>
        <v/>
      </c>
      <c r="C29" s="68">
        <f>Milchkontrolle!AF20</f>
        <v>0</v>
      </c>
      <c r="D29" s="69">
        <f t="shared" si="0"/>
        <v>0</v>
      </c>
      <c r="E29" s="70">
        <f t="shared" si="1"/>
        <v>0</v>
      </c>
      <c r="F29" s="70">
        <f t="shared" si="2"/>
        <v>0</v>
      </c>
      <c r="G29" s="136">
        <f t="shared" si="2"/>
        <v>0</v>
      </c>
    </row>
    <row r="30" spans="1:24">
      <c r="A30" s="135" t="str">
        <f>IF(Übersicht!B22="","",Übersicht!B22)</f>
        <v/>
      </c>
      <c r="B30" s="67" t="str">
        <f>IF(Übersicht!F22="","",Übersicht!F22)</f>
        <v/>
      </c>
      <c r="C30" s="68">
        <f>Milchkontrolle!AF21</f>
        <v>0</v>
      </c>
      <c r="D30" s="69">
        <f t="shared" si="0"/>
        <v>0</v>
      </c>
      <c r="E30" s="70">
        <f t="shared" si="1"/>
        <v>0</v>
      </c>
      <c r="F30" s="70">
        <f t="shared" si="2"/>
        <v>0</v>
      </c>
      <c r="G30" s="136">
        <f t="shared" si="2"/>
        <v>0</v>
      </c>
    </row>
    <row r="31" spans="1:24">
      <c r="A31" s="135" t="str">
        <f>IF(Übersicht!B23="","",Übersicht!B23)</f>
        <v/>
      </c>
      <c r="B31" s="67" t="str">
        <f>IF(Übersicht!F23="","",Übersicht!F23)</f>
        <v/>
      </c>
      <c r="C31" s="68">
        <f>Milchkontrolle!AF22</f>
        <v>0</v>
      </c>
      <c r="D31" s="69">
        <f t="shared" si="0"/>
        <v>0</v>
      </c>
      <c r="E31" s="70">
        <f t="shared" si="1"/>
        <v>0</v>
      </c>
      <c r="F31" s="70">
        <f t="shared" si="2"/>
        <v>0</v>
      </c>
      <c r="G31" s="136">
        <f t="shared" si="2"/>
        <v>0</v>
      </c>
    </row>
    <row r="32" spans="1:24">
      <c r="A32" s="135" t="str">
        <f>IF(Übersicht!B24="","",Übersicht!B24)</f>
        <v/>
      </c>
      <c r="B32" s="67" t="str">
        <f>IF(Übersicht!F24="","",Übersicht!F24)</f>
        <v/>
      </c>
      <c r="C32" s="68">
        <f>Milchkontrolle!AF23</f>
        <v>0</v>
      </c>
      <c r="D32" s="69">
        <f t="shared" si="0"/>
        <v>0</v>
      </c>
      <c r="E32" s="70">
        <f t="shared" si="1"/>
        <v>0</v>
      </c>
      <c r="F32" s="70">
        <f t="shared" si="2"/>
        <v>0</v>
      </c>
      <c r="G32" s="136">
        <f t="shared" si="2"/>
        <v>0</v>
      </c>
    </row>
    <row r="33" spans="1:14">
      <c r="A33" s="135" t="str">
        <f>IF(Übersicht!B25="","",Übersicht!B25)</f>
        <v/>
      </c>
      <c r="B33" s="67" t="str">
        <f>IF(Übersicht!F25="","",Übersicht!F25)</f>
        <v/>
      </c>
      <c r="C33" s="68">
        <f>Milchkontrolle!AF24</f>
        <v>0</v>
      </c>
      <c r="D33" s="69">
        <f t="shared" si="0"/>
        <v>0</v>
      </c>
      <c r="E33" s="70">
        <f t="shared" si="1"/>
        <v>0</v>
      </c>
      <c r="F33" s="70">
        <f t="shared" si="2"/>
        <v>0</v>
      </c>
      <c r="G33" s="136">
        <f t="shared" si="2"/>
        <v>0</v>
      </c>
      <c r="J33" s="71"/>
      <c r="K33" s="71"/>
    </row>
    <row r="34" spans="1:14">
      <c r="A34" s="135" t="str">
        <f>IF(Übersicht!B26="","",Übersicht!B26)</f>
        <v/>
      </c>
      <c r="B34" s="67" t="str">
        <f>IF(Übersicht!F26="","",Übersicht!F26)</f>
        <v/>
      </c>
      <c r="C34" s="68">
        <f>Milchkontrolle!AF25</f>
        <v>0</v>
      </c>
      <c r="D34" s="69">
        <f t="shared" si="0"/>
        <v>0</v>
      </c>
      <c r="E34" s="70">
        <f t="shared" si="1"/>
        <v>0</v>
      </c>
      <c r="F34" s="70">
        <f t="shared" si="2"/>
        <v>0</v>
      </c>
      <c r="G34" s="136">
        <f t="shared" si="2"/>
        <v>0</v>
      </c>
    </row>
    <row r="35" spans="1:14">
      <c r="A35" s="135" t="str">
        <f>IF(Übersicht!B27="","",Übersicht!B27)</f>
        <v/>
      </c>
      <c r="B35" s="67" t="str">
        <f>IF(Übersicht!F27="","",Übersicht!F27)</f>
        <v/>
      </c>
      <c r="C35" s="68">
        <f>Milchkontrolle!AF26</f>
        <v>0</v>
      </c>
      <c r="D35" s="69">
        <f t="shared" si="0"/>
        <v>0</v>
      </c>
      <c r="E35" s="70">
        <f t="shared" si="1"/>
        <v>0</v>
      </c>
      <c r="F35" s="70">
        <f t="shared" si="2"/>
        <v>0</v>
      </c>
      <c r="G35" s="136">
        <f t="shared" si="2"/>
        <v>0</v>
      </c>
    </row>
    <row r="36" spans="1:14">
      <c r="A36" s="135" t="str">
        <f>IF(Übersicht!B28="","",Übersicht!B28)</f>
        <v/>
      </c>
      <c r="B36" s="67" t="str">
        <f>IF(Übersicht!F28="","",Übersicht!F28)</f>
        <v/>
      </c>
      <c r="C36" s="68">
        <f>Milchkontrolle!AF27</f>
        <v>0</v>
      </c>
      <c r="D36" s="69">
        <f t="shared" si="0"/>
        <v>0</v>
      </c>
      <c r="E36" s="70">
        <f t="shared" si="1"/>
        <v>0</v>
      </c>
      <c r="F36" s="70">
        <f t="shared" si="2"/>
        <v>0</v>
      </c>
      <c r="G36" s="136">
        <f t="shared" si="2"/>
        <v>0</v>
      </c>
    </row>
    <row r="37" spans="1:14">
      <c r="A37" s="135" t="str">
        <f>IF(Übersicht!B29="","",Übersicht!B29)</f>
        <v/>
      </c>
      <c r="B37" s="67" t="str">
        <f>IF(Übersicht!F29="","",Übersicht!F29)</f>
        <v/>
      </c>
      <c r="C37" s="68">
        <f>Milchkontrolle!AF28</f>
        <v>0</v>
      </c>
      <c r="D37" s="69">
        <f t="shared" si="0"/>
        <v>0</v>
      </c>
      <c r="E37" s="70">
        <f t="shared" si="1"/>
        <v>0</v>
      </c>
      <c r="F37" s="70">
        <f t="shared" si="2"/>
        <v>0</v>
      </c>
      <c r="G37" s="136">
        <f t="shared" si="2"/>
        <v>0</v>
      </c>
    </row>
    <row r="38" spans="1:14">
      <c r="A38" s="135" t="str">
        <f>IF(Übersicht!B30="","",Übersicht!B30)</f>
        <v/>
      </c>
      <c r="B38" s="67" t="str">
        <f>IF(Übersicht!F30="","",Übersicht!F30)</f>
        <v/>
      </c>
      <c r="C38" s="68">
        <f>Milchkontrolle!AF29</f>
        <v>0</v>
      </c>
      <c r="D38" s="69">
        <f t="shared" si="0"/>
        <v>0</v>
      </c>
      <c r="E38" s="70">
        <f t="shared" si="1"/>
        <v>0</v>
      </c>
      <c r="F38" s="70">
        <f t="shared" si="2"/>
        <v>0</v>
      </c>
      <c r="G38" s="136">
        <f t="shared" si="2"/>
        <v>0</v>
      </c>
    </row>
    <row r="39" spans="1:14">
      <c r="A39" s="135" t="str">
        <f>IF(Übersicht!B31="","",Übersicht!B31)</f>
        <v/>
      </c>
      <c r="B39" s="67" t="str">
        <f>IF(Übersicht!F31="","",Übersicht!F31)</f>
        <v/>
      </c>
      <c r="C39" s="68">
        <f>Milchkontrolle!AF30</f>
        <v>0</v>
      </c>
      <c r="D39" s="69">
        <f t="shared" si="0"/>
        <v>0</v>
      </c>
      <c r="E39" s="70">
        <f t="shared" si="1"/>
        <v>0</v>
      </c>
      <c r="F39" s="70">
        <f t="shared" si="2"/>
        <v>0</v>
      </c>
      <c r="G39" s="136">
        <f t="shared" si="2"/>
        <v>0</v>
      </c>
    </row>
    <row r="40" spans="1:14">
      <c r="A40" s="135" t="str">
        <f>IF(Übersicht!B32="","",Übersicht!B32)</f>
        <v/>
      </c>
      <c r="B40" s="67" t="str">
        <f>IF(Übersicht!F32="","",Übersicht!F32)</f>
        <v/>
      </c>
      <c r="C40" s="68">
        <f>Milchkontrolle!AF31</f>
        <v>0</v>
      </c>
      <c r="D40" s="69">
        <f t="shared" si="0"/>
        <v>0</v>
      </c>
      <c r="E40" s="70">
        <f t="shared" si="1"/>
        <v>0</v>
      </c>
      <c r="F40" s="70">
        <f t="shared" si="2"/>
        <v>0</v>
      </c>
      <c r="G40" s="136">
        <f t="shared" si="2"/>
        <v>0</v>
      </c>
    </row>
    <row r="41" spans="1:14">
      <c r="A41" s="135" t="str">
        <f>IF(Übersicht!B33="","",Übersicht!B33)</f>
        <v/>
      </c>
      <c r="B41" s="67" t="str">
        <f>IF(Übersicht!F33="","",Übersicht!F33)</f>
        <v/>
      </c>
      <c r="C41" s="68">
        <f>Milchkontrolle!AF32</f>
        <v>0</v>
      </c>
      <c r="D41" s="69">
        <f t="shared" si="0"/>
        <v>0</v>
      </c>
      <c r="E41" s="70">
        <f t="shared" si="1"/>
        <v>0</v>
      </c>
      <c r="F41" s="70">
        <f t="shared" si="2"/>
        <v>0</v>
      </c>
      <c r="G41" s="136">
        <f t="shared" si="2"/>
        <v>0</v>
      </c>
    </row>
    <row r="42" spans="1:14">
      <c r="A42" s="135" t="str">
        <f>IF(Übersicht!B34="","",Übersicht!B34)</f>
        <v/>
      </c>
      <c r="B42" s="67" t="str">
        <f>IF(Übersicht!F34="","",Übersicht!F34)</f>
        <v/>
      </c>
      <c r="C42" s="68">
        <f>Milchkontrolle!AF33</f>
        <v>0</v>
      </c>
      <c r="D42" s="69">
        <f t="shared" si="0"/>
        <v>0</v>
      </c>
      <c r="E42" s="70">
        <f t="shared" si="1"/>
        <v>0</v>
      </c>
      <c r="F42" s="70">
        <f t="shared" si="2"/>
        <v>0</v>
      </c>
      <c r="G42" s="136">
        <f t="shared" si="2"/>
        <v>0</v>
      </c>
    </row>
    <row r="43" spans="1:14">
      <c r="A43" s="135" t="str">
        <f>IF(Übersicht!B35="","",Übersicht!B35)</f>
        <v/>
      </c>
      <c r="B43" s="67" t="str">
        <f>IF(Übersicht!F35="","",Übersicht!F35)</f>
        <v/>
      </c>
      <c r="C43" s="68">
        <f>Milchkontrolle!AF34</f>
        <v>0</v>
      </c>
      <c r="D43" s="69">
        <f t="shared" si="0"/>
        <v>0</v>
      </c>
      <c r="E43" s="70">
        <f t="shared" si="1"/>
        <v>0</v>
      </c>
      <c r="F43" s="70">
        <f t="shared" si="2"/>
        <v>0</v>
      </c>
      <c r="G43" s="136">
        <f t="shared" si="2"/>
        <v>0</v>
      </c>
    </row>
    <row r="44" spans="1:14">
      <c r="A44" s="135" t="str">
        <f>IF(Übersicht!B36="","",Übersicht!B36)</f>
        <v/>
      </c>
      <c r="B44" s="67" t="str">
        <f>IF(Übersicht!F36="","",Übersicht!F36)</f>
        <v/>
      </c>
      <c r="C44" s="68">
        <f>Milchkontrolle!AF35</f>
        <v>0</v>
      </c>
      <c r="D44" s="69">
        <f t="shared" si="0"/>
        <v>0</v>
      </c>
      <c r="E44" s="70">
        <f t="shared" si="1"/>
        <v>0</v>
      </c>
      <c r="F44" s="70">
        <f t="shared" si="2"/>
        <v>0</v>
      </c>
      <c r="G44" s="136">
        <f t="shared" si="2"/>
        <v>0</v>
      </c>
    </row>
    <row r="45" spans="1:14" ht="12" thickBot="1">
      <c r="A45" s="31" t="s">
        <v>4</v>
      </c>
      <c r="B45" s="137">
        <f>SUM(B25:B44)</f>
        <v>100</v>
      </c>
      <c r="C45" s="138">
        <f t="shared" ref="C45:G45" si="3">SUM(C25:C44)</f>
        <v>84797</v>
      </c>
      <c r="D45" s="139">
        <f t="shared" si="3"/>
        <v>0.99999999999999989</v>
      </c>
      <c r="E45" s="138">
        <f t="shared" si="3"/>
        <v>7100</v>
      </c>
      <c r="F45" s="138">
        <f t="shared" si="3"/>
        <v>652</v>
      </c>
      <c r="G45" s="140">
        <f t="shared" si="3"/>
        <v>3702235.4139887025</v>
      </c>
    </row>
    <row r="46" spans="1:14">
      <c r="A46" s="34"/>
      <c r="B46" s="36"/>
      <c r="C46" s="72"/>
      <c r="D46" s="72"/>
      <c r="E46" s="73"/>
      <c r="F46" s="73"/>
      <c r="G46" s="73"/>
      <c r="H46" s="73"/>
      <c r="I46" s="73"/>
      <c r="J46" s="73"/>
      <c r="K46" s="73"/>
      <c r="L46" s="73"/>
      <c r="M46" s="74"/>
      <c r="N46" s="74"/>
    </row>
    <row r="64" spans="1:14">
      <c r="A64" s="34"/>
      <c r="B64" s="36"/>
      <c r="C64" s="72"/>
      <c r="D64" s="72"/>
      <c r="E64" s="73"/>
      <c r="F64" s="73"/>
      <c r="G64" s="73"/>
      <c r="H64" s="73"/>
      <c r="I64" s="73"/>
      <c r="J64" s="73"/>
      <c r="K64" s="73"/>
      <c r="L64" s="73"/>
      <c r="M64" s="74"/>
      <c r="N64" s="74"/>
    </row>
    <row r="67" spans="1:14">
      <c r="A67" s="34"/>
      <c r="B67" s="36"/>
      <c r="C67" s="72"/>
      <c r="D67" s="72"/>
      <c r="E67" s="73"/>
      <c r="F67" s="73"/>
      <c r="G67" s="73"/>
      <c r="H67" s="73"/>
      <c r="I67" s="73"/>
      <c r="J67" s="73"/>
      <c r="K67" s="73"/>
      <c r="L67" s="73"/>
      <c r="M67" s="74"/>
      <c r="N67" s="74"/>
    </row>
    <row r="68" spans="1:14">
      <c r="A68" s="34"/>
      <c r="B68" s="36"/>
      <c r="C68" s="72"/>
      <c r="D68" s="72"/>
      <c r="E68" s="73"/>
      <c r="F68" s="73"/>
      <c r="G68" s="73"/>
      <c r="H68" s="73"/>
      <c r="I68" s="73"/>
      <c r="J68" s="73"/>
      <c r="K68" s="73"/>
      <c r="L68" s="73"/>
      <c r="M68" s="74"/>
      <c r="N68" s="74"/>
    </row>
    <row r="69" spans="1:14">
      <c r="A69" s="34"/>
      <c r="B69" s="36"/>
      <c r="C69" s="72"/>
      <c r="D69" s="72"/>
      <c r="E69" s="73"/>
      <c r="F69" s="73"/>
      <c r="G69" s="73"/>
      <c r="H69" s="73"/>
      <c r="I69" s="73"/>
      <c r="J69" s="73"/>
      <c r="K69" s="73"/>
      <c r="L69" s="73"/>
      <c r="M69" s="74"/>
      <c r="N69" s="74"/>
    </row>
    <row r="70" spans="1:14">
      <c r="A70" s="34"/>
      <c r="B70" s="36"/>
      <c r="C70" s="72"/>
      <c r="D70" s="72"/>
      <c r="E70" s="73"/>
      <c r="F70" s="73"/>
      <c r="G70" s="73"/>
      <c r="H70" s="73"/>
      <c r="I70" s="73"/>
      <c r="J70" s="73"/>
      <c r="K70" s="73"/>
      <c r="L70" s="73"/>
      <c r="M70" s="74"/>
      <c r="N70" s="74"/>
    </row>
    <row r="71" spans="1:14">
      <c r="A71" s="34"/>
      <c r="B71" s="36"/>
      <c r="C71" s="72"/>
      <c r="D71" s="72"/>
      <c r="E71" s="73"/>
      <c r="F71" s="73"/>
      <c r="G71" s="73"/>
      <c r="H71" s="73"/>
      <c r="I71" s="73"/>
      <c r="J71" s="73"/>
      <c r="K71" s="73"/>
      <c r="L71" s="73"/>
      <c r="M71" s="74"/>
      <c r="N71" s="74"/>
    </row>
    <row r="72" spans="1:14">
      <c r="A72" s="34"/>
      <c r="B72" s="36"/>
      <c r="C72" s="72"/>
      <c r="D72" s="72"/>
      <c r="E72" s="73"/>
      <c r="F72" s="73"/>
      <c r="G72" s="73"/>
      <c r="H72" s="73"/>
      <c r="I72" s="73"/>
      <c r="J72" s="73"/>
      <c r="K72" s="73"/>
      <c r="L72" s="73"/>
      <c r="M72" s="74"/>
      <c r="N72" s="74"/>
    </row>
    <row r="73" spans="1:14">
      <c r="A73" s="34"/>
      <c r="B73" s="36"/>
      <c r="C73" s="72"/>
      <c r="D73" s="72"/>
      <c r="E73" s="73"/>
      <c r="F73" s="73"/>
      <c r="G73" s="73"/>
      <c r="H73" s="73"/>
      <c r="I73" s="73"/>
      <c r="J73" s="73"/>
      <c r="K73" s="73"/>
      <c r="L73" s="73"/>
      <c r="M73" s="74"/>
      <c r="N73" s="74"/>
    </row>
    <row r="74" spans="1:14">
      <c r="A74" s="34"/>
      <c r="B74" s="36"/>
      <c r="C74" s="72"/>
      <c r="D74" s="72"/>
      <c r="E74" s="73"/>
      <c r="F74" s="73"/>
      <c r="G74" s="73"/>
      <c r="H74" s="73"/>
      <c r="I74" s="73"/>
      <c r="J74" s="73"/>
      <c r="K74" s="73"/>
      <c r="L74" s="73"/>
      <c r="M74" s="74"/>
      <c r="N74" s="74"/>
    </row>
    <row r="75" spans="1:14">
      <c r="A75" s="34"/>
      <c r="B75" s="36"/>
      <c r="C75" s="72"/>
      <c r="D75" s="72"/>
      <c r="E75" s="73"/>
      <c r="F75" s="73"/>
      <c r="G75" s="73"/>
      <c r="H75" s="73"/>
      <c r="I75" s="73"/>
      <c r="J75" s="73"/>
      <c r="K75" s="73"/>
      <c r="L75" s="73"/>
      <c r="M75" s="74"/>
      <c r="N75" s="74"/>
    </row>
    <row r="76" spans="1:14">
      <c r="A76" s="34"/>
      <c r="B76" s="36"/>
      <c r="C76" s="72"/>
      <c r="D76" s="72"/>
      <c r="E76" s="73"/>
      <c r="F76" s="73"/>
      <c r="G76" s="73"/>
      <c r="H76" s="73"/>
      <c r="I76" s="73"/>
      <c r="J76" s="73"/>
      <c r="K76" s="73"/>
      <c r="L76" s="73"/>
      <c r="M76" s="74"/>
      <c r="N76" s="74"/>
    </row>
    <row r="77" spans="1:14">
      <c r="A77" s="34"/>
      <c r="B77" s="36"/>
      <c r="C77" s="72"/>
      <c r="D77" s="72"/>
      <c r="E77" s="73"/>
      <c r="F77" s="73"/>
      <c r="G77" s="73"/>
      <c r="H77" s="73"/>
      <c r="I77" s="73"/>
      <c r="J77" s="73"/>
      <c r="K77" s="73"/>
      <c r="L77" s="73"/>
      <c r="M77" s="74"/>
      <c r="N77" s="74"/>
    </row>
    <row r="78" spans="1:14">
      <c r="A78" s="34"/>
      <c r="B78" s="36"/>
      <c r="C78" s="72"/>
      <c r="D78" s="72"/>
      <c r="E78" s="73"/>
      <c r="F78" s="73"/>
      <c r="G78" s="73"/>
      <c r="H78" s="73"/>
      <c r="I78" s="73"/>
      <c r="J78" s="73"/>
      <c r="K78" s="73"/>
      <c r="L78" s="73"/>
      <c r="M78" s="74"/>
      <c r="N78" s="74"/>
    </row>
    <row r="79" spans="1:14">
      <c r="A79" s="34"/>
      <c r="B79" s="36"/>
      <c r="C79" s="72"/>
      <c r="D79" s="72"/>
      <c r="E79" s="73"/>
      <c r="F79" s="73"/>
      <c r="G79" s="73"/>
      <c r="H79" s="73"/>
      <c r="I79" s="73"/>
      <c r="J79" s="73"/>
      <c r="K79" s="73"/>
      <c r="L79" s="73"/>
      <c r="M79" s="74"/>
      <c r="N79" s="74"/>
    </row>
    <row r="80" spans="1:14">
      <c r="A80" s="34"/>
      <c r="B80" s="36"/>
      <c r="C80" s="72"/>
      <c r="D80" s="72"/>
      <c r="E80" s="73"/>
      <c r="F80" s="73"/>
      <c r="G80" s="73"/>
      <c r="H80" s="73"/>
      <c r="I80" s="73"/>
      <c r="J80" s="73"/>
      <c r="K80" s="73"/>
      <c r="L80" s="73"/>
      <c r="M80" s="74"/>
      <c r="N80" s="74"/>
    </row>
    <row r="81" spans="1:16">
      <c r="A81" s="34"/>
      <c r="B81" s="36"/>
      <c r="C81" s="72"/>
      <c r="D81" s="72"/>
      <c r="E81" s="73"/>
      <c r="F81" s="73"/>
      <c r="G81" s="73"/>
      <c r="H81" s="73"/>
      <c r="I81" s="73"/>
      <c r="J81" s="73"/>
      <c r="K81" s="73"/>
      <c r="L81" s="73"/>
      <c r="M81" s="74"/>
      <c r="N81" s="74"/>
    </row>
    <row r="82" spans="1:16">
      <c r="A82" s="34"/>
      <c r="B82" s="36"/>
      <c r="C82" s="72"/>
      <c r="D82" s="72"/>
      <c r="E82" s="73"/>
      <c r="F82" s="73"/>
      <c r="G82" s="73"/>
      <c r="H82" s="73"/>
      <c r="I82" s="73"/>
      <c r="J82" s="73"/>
      <c r="K82" s="73"/>
      <c r="L82" s="73"/>
      <c r="M82" s="74"/>
      <c r="N82" s="74"/>
    </row>
    <row r="83" spans="1:16">
      <c r="A83" s="34"/>
      <c r="B83" s="34"/>
      <c r="C83" s="36"/>
      <c r="D83" s="36"/>
      <c r="E83" s="36"/>
      <c r="F83" s="36"/>
      <c r="G83" s="36"/>
      <c r="H83" s="36"/>
      <c r="I83" s="36"/>
      <c r="J83" s="36"/>
      <c r="K83" s="36"/>
      <c r="L83" s="36"/>
      <c r="M83" s="36"/>
      <c r="N83" s="36"/>
      <c r="O83" s="36"/>
      <c r="P83" s="36"/>
    </row>
    <row r="84" spans="1:16">
      <c r="A84" s="34"/>
      <c r="B84" s="34"/>
      <c r="C84" s="36"/>
      <c r="D84" s="36"/>
      <c r="E84" s="36"/>
      <c r="F84" s="36"/>
      <c r="G84" s="36"/>
      <c r="H84" s="36"/>
      <c r="I84" s="36"/>
      <c r="J84" s="36"/>
      <c r="K84" s="36"/>
      <c r="L84" s="36"/>
      <c r="M84" s="36"/>
      <c r="N84" s="36"/>
      <c r="O84" s="36"/>
      <c r="P84" s="36"/>
    </row>
    <row r="85" spans="1:16">
      <c r="A85" s="34"/>
      <c r="B85" s="34"/>
      <c r="C85" s="36"/>
      <c r="D85" s="36"/>
      <c r="E85" s="36"/>
      <c r="F85" s="36"/>
      <c r="G85" s="36"/>
      <c r="H85" s="36"/>
      <c r="I85" s="36"/>
      <c r="J85" s="36"/>
      <c r="K85" s="36"/>
      <c r="L85" s="36"/>
      <c r="M85" s="36"/>
      <c r="N85" s="36"/>
      <c r="O85" s="36"/>
      <c r="P85" s="36"/>
    </row>
    <row r="86" spans="1:16">
      <c r="A86" s="34"/>
      <c r="B86" s="34"/>
      <c r="C86" s="36"/>
      <c r="D86" s="36"/>
      <c r="E86" s="36"/>
      <c r="F86" s="36"/>
      <c r="G86" s="36"/>
      <c r="H86" s="36"/>
      <c r="I86" s="36"/>
      <c r="J86" s="36"/>
      <c r="K86" s="36"/>
      <c r="L86" s="36"/>
      <c r="M86" s="36"/>
      <c r="N86" s="36"/>
      <c r="O86" s="36"/>
      <c r="P86" s="36"/>
    </row>
    <row r="87" spans="1:16">
      <c r="A87" s="34"/>
      <c r="B87" s="34"/>
      <c r="C87" s="36"/>
      <c r="D87" s="36"/>
      <c r="E87" s="36"/>
      <c r="F87" s="36"/>
      <c r="G87" s="36"/>
      <c r="H87" s="36"/>
      <c r="I87" s="36"/>
      <c r="J87" s="36"/>
      <c r="K87" s="36"/>
      <c r="L87" s="36"/>
      <c r="M87" s="36"/>
      <c r="N87" s="36"/>
      <c r="O87" s="36"/>
      <c r="P87" s="36"/>
    </row>
    <row r="88" spans="1:16">
      <c r="A88" s="34"/>
      <c r="B88" s="34"/>
      <c r="C88" s="36"/>
      <c r="D88" s="36"/>
      <c r="E88" s="36"/>
      <c r="F88" s="36"/>
      <c r="G88" s="36"/>
      <c r="H88" s="36"/>
      <c r="I88" s="36"/>
      <c r="J88" s="36"/>
      <c r="K88" s="36"/>
      <c r="L88" s="36"/>
      <c r="M88" s="36"/>
      <c r="N88" s="36"/>
      <c r="O88" s="36"/>
      <c r="P88" s="36"/>
    </row>
    <row r="89" spans="1:16">
      <c r="A89" s="34"/>
      <c r="B89" s="34"/>
      <c r="C89" s="36"/>
      <c r="D89" s="36"/>
      <c r="E89" s="36"/>
      <c r="F89" s="36"/>
      <c r="G89" s="36"/>
      <c r="H89" s="36"/>
      <c r="I89" s="36"/>
      <c r="J89" s="36"/>
      <c r="K89" s="36"/>
      <c r="L89" s="36"/>
      <c r="M89" s="36"/>
      <c r="N89" s="36"/>
      <c r="O89" s="36"/>
      <c r="P89" s="36"/>
    </row>
    <row r="90" spans="1:16">
      <c r="A90" s="34"/>
      <c r="B90" s="34"/>
      <c r="C90" s="36"/>
      <c r="D90" s="36"/>
      <c r="E90" s="36"/>
      <c r="F90" s="36"/>
      <c r="G90" s="36"/>
      <c r="H90" s="36"/>
      <c r="I90" s="36"/>
      <c r="J90" s="36"/>
      <c r="K90" s="36"/>
      <c r="L90" s="36"/>
      <c r="M90" s="36"/>
      <c r="N90" s="36"/>
      <c r="O90" s="36"/>
      <c r="P90" s="36"/>
    </row>
    <row r="91" spans="1:16">
      <c r="A91" s="34"/>
      <c r="B91" s="34"/>
      <c r="C91" s="36"/>
      <c r="D91" s="36"/>
      <c r="E91" s="36"/>
      <c r="F91" s="36"/>
      <c r="G91" s="36"/>
      <c r="H91" s="36"/>
      <c r="I91" s="36"/>
      <c r="J91" s="36"/>
      <c r="K91" s="36"/>
      <c r="L91" s="36"/>
      <c r="M91" s="36"/>
      <c r="N91" s="36"/>
      <c r="O91" s="36"/>
      <c r="P91" s="36"/>
    </row>
    <row r="92" spans="1:16">
      <c r="A92" s="34"/>
      <c r="B92" s="34"/>
      <c r="C92" s="36"/>
      <c r="D92" s="36"/>
      <c r="E92" s="36"/>
      <c r="F92" s="36"/>
      <c r="G92" s="36"/>
      <c r="H92" s="36"/>
      <c r="I92" s="36"/>
      <c r="J92" s="36"/>
      <c r="K92" s="36"/>
      <c r="L92" s="36"/>
      <c r="M92" s="36"/>
      <c r="N92" s="36"/>
      <c r="O92" s="36"/>
      <c r="P92" s="36"/>
    </row>
    <row r="93" spans="1:16">
      <c r="A93" s="34"/>
      <c r="B93" s="34"/>
      <c r="C93" s="36"/>
      <c r="D93" s="36"/>
      <c r="E93" s="36"/>
      <c r="F93" s="36"/>
      <c r="G93" s="36"/>
      <c r="H93" s="36"/>
      <c r="I93" s="36"/>
      <c r="J93" s="36"/>
      <c r="K93" s="36"/>
      <c r="L93" s="36"/>
      <c r="M93" s="36"/>
      <c r="N93" s="36"/>
      <c r="O93" s="36"/>
      <c r="P93" s="36"/>
    </row>
    <row r="94" spans="1:16">
      <c r="A94" s="34"/>
      <c r="B94" s="34"/>
      <c r="C94" s="36"/>
      <c r="D94" s="36"/>
      <c r="E94" s="36"/>
      <c r="F94" s="36"/>
      <c r="G94" s="36"/>
      <c r="H94" s="36"/>
      <c r="I94" s="36"/>
      <c r="J94" s="36"/>
      <c r="K94" s="36"/>
      <c r="L94" s="36"/>
      <c r="M94" s="36"/>
      <c r="N94" s="36"/>
      <c r="O94" s="36"/>
      <c r="P94" s="36"/>
    </row>
    <row r="95" spans="1:16">
      <c r="A95" s="34"/>
      <c r="B95" s="34"/>
      <c r="C95" s="36"/>
      <c r="D95" s="36"/>
      <c r="E95" s="36"/>
      <c r="F95" s="36"/>
      <c r="G95" s="36"/>
      <c r="H95" s="36"/>
      <c r="I95" s="36"/>
      <c r="J95" s="36"/>
      <c r="K95" s="36"/>
      <c r="L95" s="36"/>
      <c r="M95" s="36"/>
      <c r="N95" s="36"/>
      <c r="O95" s="36"/>
      <c r="P95" s="36"/>
    </row>
    <row r="96" spans="1:16">
      <c r="A96" s="34"/>
      <c r="B96" s="34"/>
      <c r="C96" s="36"/>
      <c r="D96" s="36"/>
      <c r="E96" s="36"/>
      <c r="F96" s="36"/>
      <c r="G96" s="36"/>
      <c r="H96" s="36"/>
      <c r="I96" s="36"/>
      <c r="J96" s="36"/>
      <c r="K96" s="36"/>
      <c r="L96" s="36"/>
      <c r="M96" s="36"/>
      <c r="N96" s="36"/>
      <c r="O96" s="36"/>
      <c r="P96" s="36"/>
    </row>
  </sheetData>
  <customSheetViews>
    <customSheetView guid="{ACF04193-BA28-4074-A03C-F3BA41164DDC}" hiddenColumns="1" topLeftCell="A34">
      <selection activeCell="B48" sqref="B48"/>
      <pageMargins left="0.7" right="0.7" top="0.78740157499999996" bottom="0.78740157499999996" header="0.3" footer="0.3"/>
      <pageSetup paperSize="9" scale="85" orientation="landscape" r:id="rId1"/>
    </customSheetView>
  </customSheetViews>
  <pageMargins left="0.7" right="0.7" top="0.78740157499999996" bottom="0.78740157499999996" header="0.3" footer="0.3"/>
  <pageSetup paperSize="9" scale="8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6"/>
  <sheetViews>
    <sheetView tabSelected="1" topLeftCell="A4" zoomScale="80" zoomScaleNormal="80" workbookViewId="0">
      <selection activeCell="C15" sqref="C15"/>
    </sheetView>
  </sheetViews>
  <sheetFormatPr baseColWidth="10" defaultRowHeight="11.5"/>
  <cols>
    <col min="1" max="1" width="23.26953125" style="20" customWidth="1"/>
    <col min="2" max="2" width="11.453125" style="20" customWidth="1"/>
    <col min="3" max="4" width="10.90625" style="20"/>
    <col min="5" max="5" width="11.7265625" style="20" customWidth="1"/>
    <col min="6" max="6" width="13.6328125" style="20" customWidth="1"/>
    <col min="7" max="15" width="10.90625" style="20"/>
    <col min="16" max="16" width="11.81640625" style="20" customWidth="1"/>
    <col min="17" max="17" width="12" style="20" customWidth="1"/>
    <col min="18" max="16384" width="10.90625" style="20"/>
  </cols>
  <sheetData>
    <row r="1" spans="1:6" ht="15.5">
      <c r="A1" s="22" t="s">
        <v>76</v>
      </c>
    </row>
    <row r="2" spans="1:6">
      <c r="A2" s="21"/>
    </row>
    <row r="3" spans="1:6">
      <c r="A3" s="21" t="s">
        <v>77</v>
      </c>
    </row>
    <row r="4" spans="1:6" ht="7" customHeight="1" thickBot="1">
      <c r="A4" s="21"/>
    </row>
    <row r="5" spans="1:6" ht="26" customHeight="1">
      <c r="A5" s="23" t="s">
        <v>9</v>
      </c>
      <c r="B5" s="127" t="s">
        <v>78</v>
      </c>
    </row>
    <row r="6" spans="1:6">
      <c r="A6" s="128" t="s">
        <v>7</v>
      </c>
      <c r="B6" s="129">
        <v>14</v>
      </c>
    </row>
    <row r="7" spans="1:6">
      <c r="A7" s="128" t="s">
        <v>8</v>
      </c>
      <c r="B7" s="129">
        <v>14</v>
      </c>
    </row>
    <row r="8" spans="1:6" ht="12" thickBot="1">
      <c r="A8" s="130" t="str">
        <f>IF(Produkteverteilung!A21="","",Produkteverteilung!A21)</f>
        <v/>
      </c>
      <c r="B8" s="131"/>
    </row>
    <row r="9" spans="1:6">
      <c r="A9" s="72"/>
      <c r="B9" s="75"/>
    </row>
    <row r="10" spans="1:6">
      <c r="A10" s="21" t="s">
        <v>79</v>
      </c>
    </row>
    <row r="11" spans="1:6" ht="7" customHeight="1" thickBot="1">
      <c r="A11" s="21"/>
    </row>
    <row r="12" spans="1:6">
      <c r="A12" s="23" t="s">
        <v>80</v>
      </c>
      <c r="B12" s="203">
        <v>45130</v>
      </c>
      <c r="C12" s="203">
        <v>45182</v>
      </c>
      <c r="D12" s="118"/>
      <c r="E12" s="119"/>
      <c r="F12" s="120"/>
    </row>
    <row r="13" spans="1:6">
      <c r="A13" s="121" t="s">
        <v>0</v>
      </c>
      <c r="B13" s="62" t="s">
        <v>17</v>
      </c>
      <c r="C13" s="62" t="s">
        <v>18</v>
      </c>
      <c r="D13" s="62" t="s">
        <v>19</v>
      </c>
      <c r="E13" s="62" t="s">
        <v>81</v>
      </c>
      <c r="F13" s="122" t="s">
        <v>21</v>
      </c>
    </row>
    <row r="14" spans="1:6">
      <c r="A14" s="123" t="str">
        <f>Produkteverteilung!A25</f>
        <v>Hans Müller</v>
      </c>
      <c r="B14" s="4">
        <v>200</v>
      </c>
      <c r="C14" s="4">
        <v>1221</v>
      </c>
      <c r="D14" s="4"/>
      <c r="E14" s="76">
        <f>IF(Produkteverteilung!E25="","",Produkteverteilung!E25-B14-D14-C14)</f>
        <v>0.72482517070170616</v>
      </c>
      <c r="F14" s="124">
        <f>IF(E14="","",E14*$B$6)</f>
        <v>10.147552389823886</v>
      </c>
    </row>
    <row r="15" spans="1:6">
      <c r="A15" s="123" t="str">
        <f>Produkteverteilung!A26</f>
        <v>Thomas Nimmersatt</v>
      </c>
      <c r="B15" s="4">
        <v>300</v>
      </c>
      <c r="C15" s="4"/>
      <c r="D15" s="4"/>
      <c r="E15" s="76">
        <f>IF(Produkteverteilung!E26="","",Produkteverteilung!E26-B15-D15-C15)</f>
        <v>1824.2143000341994</v>
      </c>
      <c r="F15" s="124">
        <f t="shared" ref="F15:F33" si="0">IF(E15="","",E15*$B$6)</f>
        <v>25539.000200478789</v>
      </c>
    </row>
    <row r="16" spans="1:6">
      <c r="A16" s="123" t="str">
        <f>Produkteverteilung!A27</f>
        <v>Fritz Vogel</v>
      </c>
      <c r="B16" s="4">
        <v>400</v>
      </c>
      <c r="C16" s="4"/>
      <c r="D16" s="4"/>
      <c r="E16" s="76">
        <f>IF(Produkteverteilung!E27="","",Produkteverteilung!E27-B16-D16-C16)</f>
        <v>2455.1717631519982</v>
      </c>
      <c r="F16" s="124">
        <f t="shared" si="0"/>
        <v>34372.404684127978</v>
      </c>
    </row>
    <row r="17" spans="1:6">
      <c r="A17" s="123" t="str">
        <f>Produkteverteilung!A28</f>
        <v>Andi Kühne</v>
      </c>
      <c r="B17" s="4">
        <v>100</v>
      </c>
      <c r="C17" s="4"/>
      <c r="D17" s="4"/>
      <c r="E17" s="76">
        <f>IF(Produkteverteilung!E28="","",Produkteverteilung!E28-B17-D17-C17)</f>
        <v>598.88911164310048</v>
      </c>
      <c r="F17" s="124">
        <f t="shared" si="0"/>
        <v>8384.4475630034067</v>
      </c>
    </row>
    <row r="18" spans="1:6">
      <c r="A18" s="123" t="str">
        <f>Produkteverteilung!A29</f>
        <v/>
      </c>
      <c r="B18" s="4"/>
      <c r="C18" s="4"/>
      <c r="D18" s="4"/>
      <c r="E18" s="76">
        <f>IF(Produkteverteilung!E29="","",Produkteverteilung!E29-B18-D18-C18)</f>
        <v>0</v>
      </c>
      <c r="F18" s="124">
        <f t="shared" si="0"/>
        <v>0</v>
      </c>
    </row>
    <row r="19" spans="1:6">
      <c r="A19" s="123" t="str">
        <f>Produkteverteilung!A30</f>
        <v/>
      </c>
      <c r="B19" s="4"/>
      <c r="C19" s="4"/>
      <c r="D19" s="4"/>
      <c r="E19" s="76">
        <f>IF(Produkteverteilung!E30="","",Produkteverteilung!E30-B19-D19-C19)</f>
        <v>0</v>
      </c>
      <c r="F19" s="124">
        <f t="shared" si="0"/>
        <v>0</v>
      </c>
    </row>
    <row r="20" spans="1:6">
      <c r="A20" s="123" t="str">
        <f>Produkteverteilung!A31</f>
        <v/>
      </c>
      <c r="B20" s="4"/>
      <c r="C20" s="4"/>
      <c r="D20" s="4"/>
      <c r="E20" s="76">
        <f>IF(Produkteverteilung!E31="","",Produkteverteilung!E31-B20-D20-C20)</f>
        <v>0</v>
      </c>
      <c r="F20" s="124">
        <f t="shared" si="0"/>
        <v>0</v>
      </c>
    </row>
    <row r="21" spans="1:6">
      <c r="A21" s="123" t="str">
        <f>Produkteverteilung!A32</f>
        <v/>
      </c>
      <c r="B21" s="4"/>
      <c r="C21" s="4"/>
      <c r="D21" s="4"/>
      <c r="E21" s="76">
        <f>IF(Produkteverteilung!E32="","",Produkteverteilung!E32-B21-D21-C21)</f>
        <v>0</v>
      </c>
      <c r="F21" s="124">
        <f t="shared" si="0"/>
        <v>0</v>
      </c>
    </row>
    <row r="22" spans="1:6">
      <c r="A22" s="123" t="str">
        <f>Produkteverteilung!A33</f>
        <v/>
      </c>
      <c r="B22" s="4"/>
      <c r="C22" s="4"/>
      <c r="D22" s="4"/>
      <c r="E22" s="76">
        <f>IF(Produkteverteilung!E33="","",Produkteverteilung!E33-B22-D22-C22)</f>
        <v>0</v>
      </c>
      <c r="F22" s="124">
        <f t="shared" si="0"/>
        <v>0</v>
      </c>
    </row>
    <row r="23" spans="1:6">
      <c r="A23" s="123" t="str">
        <f>Produkteverteilung!A34</f>
        <v/>
      </c>
      <c r="B23" s="4"/>
      <c r="C23" s="4"/>
      <c r="D23" s="4"/>
      <c r="E23" s="76">
        <f>IF(Produkteverteilung!E34="","",Produkteverteilung!E34-B23-D23-C23)</f>
        <v>0</v>
      </c>
      <c r="F23" s="124">
        <f t="shared" si="0"/>
        <v>0</v>
      </c>
    </row>
    <row r="24" spans="1:6">
      <c r="A24" s="123" t="str">
        <f>Produkteverteilung!A35</f>
        <v/>
      </c>
      <c r="B24" s="4"/>
      <c r="C24" s="4"/>
      <c r="D24" s="4"/>
      <c r="E24" s="76">
        <f>IF(Produkteverteilung!E35="","",Produkteverteilung!E35-B24-D24-C24)</f>
        <v>0</v>
      </c>
      <c r="F24" s="124">
        <f t="shared" si="0"/>
        <v>0</v>
      </c>
    </row>
    <row r="25" spans="1:6">
      <c r="A25" s="123" t="str">
        <f>Produkteverteilung!A36</f>
        <v/>
      </c>
      <c r="B25" s="4"/>
      <c r="C25" s="4"/>
      <c r="D25" s="4"/>
      <c r="E25" s="76">
        <f>IF(Produkteverteilung!E36="","",Produkteverteilung!E36-B25-D25-C25)</f>
        <v>0</v>
      </c>
      <c r="F25" s="124">
        <f t="shared" si="0"/>
        <v>0</v>
      </c>
    </row>
    <row r="26" spans="1:6">
      <c r="A26" s="123" t="str">
        <f>Produkteverteilung!A37</f>
        <v/>
      </c>
      <c r="B26" s="4"/>
      <c r="C26" s="4"/>
      <c r="D26" s="4"/>
      <c r="E26" s="76">
        <f>IF(Produkteverteilung!E37="","",Produkteverteilung!E37-B26-D26-C26)</f>
        <v>0</v>
      </c>
      <c r="F26" s="124">
        <f t="shared" si="0"/>
        <v>0</v>
      </c>
    </row>
    <row r="27" spans="1:6">
      <c r="A27" s="123" t="str">
        <f>Produkteverteilung!A38</f>
        <v/>
      </c>
      <c r="B27" s="4"/>
      <c r="C27" s="4"/>
      <c r="D27" s="4"/>
      <c r="E27" s="76">
        <f>IF(Produkteverteilung!E38="","",Produkteverteilung!E38-B27-D27-C27)</f>
        <v>0</v>
      </c>
      <c r="F27" s="124">
        <f t="shared" si="0"/>
        <v>0</v>
      </c>
    </row>
    <row r="28" spans="1:6">
      <c r="A28" s="123" t="str">
        <f>Produkteverteilung!A39</f>
        <v/>
      </c>
      <c r="B28" s="4"/>
      <c r="C28" s="4"/>
      <c r="D28" s="4"/>
      <c r="E28" s="76">
        <f>IF(Produkteverteilung!E39="","",Produkteverteilung!E39-B28-D28-C28)</f>
        <v>0</v>
      </c>
      <c r="F28" s="124">
        <f t="shared" si="0"/>
        <v>0</v>
      </c>
    </row>
    <row r="29" spans="1:6">
      <c r="A29" s="123" t="str">
        <f>Produkteverteilung!A40</f>
        <v/>
      </c>
      <c r="B29" s="4"/>
      <c r="C29" s="4"/>
      <c r="D29" s="4"/>
      <c r="E29" s="76">
        <f>IF(Produkteverteilung!E40="","",Produkteverteilung!E40-B29-D29-C29)</f>
        <v>0</v>
      </c>
      <c r="F29" s="124">
        <f t="shared" si="0"/>
        <v>0</v>
      </c>
    </row>
    <row r="30" spans="1:6">
      <c r="A30" s="123" t="str">
        <f>Produkteverteilung!A41</f>
        <v/>
      </c>
      <c r="B30" s="4"/>
      <c r="C30" s="4"/>
      <c r="D30" s="4"/>
      <c r="E30" s="76">
        <f>IF(Produkteverteilung!E41="","",Produkteverteilung!E41-B30-D30-C30)</f>
        <v>0</v>
      </c>
      <c r="F30" s="124">
        <f t="shared" si="0"/>
        <v>0</v>
      </c>
    </row>
    <row r="31" spans="1:6">
      <c r="A31" s="123" t="str">
        <f>Produkteverteilung!A42</f>
        <v/>
      </c>
      <c r="B31" s="4"/>
      <c r="C31" s="4"/>
      <c r="D31" s="4"/>
      <c r="E31" s="76">
        <f>IF(Produkteverteilung!E42="","",Produkteverteilung!E42-B31-D31-C31)</f>
        <v>0</v>
      </c>
      <c r="F31" s="124">
        <f t="shared" si="0"/>
        <v>0</v>
      </c>
    </row>
    <row r="32" spans="1:6">
      <c r="A32" s="123" t="str">
        <f>Produkteverteilung!A43</f>
        <v/>
      </c>
      <c r="B32" s="4"/>
      <c r="C32" s="4"/>
      <c r="D32" s="4"/>
      <c r="E32" s="76">
        <f>IF(Produkteverteilung!E43="","",Produkteverteilung!E43-B32-D32-C32)</f>
        <v>0</v>
      </c>
      <c r="F32" s="124">
        <f t="shared" si="0"/>
        <v>0</v>
      </c>
    </row>
    <row r="33" spans="1:17">
      <c r="A33" s="123" t="str">
        <f>Produkteverteilung!A44</f>
        <v/>
      </c>
      <c r="B33" s="4"/>
      <c r="C33" s="4"/>
      <c r="D33" s="4"/>
      <c r="E33" s="76">
        <f>IF(Produkteverteilung!E44="","",Produkteverteilung!E44-B33-D33-C33)</f>
        <v>0</v>
      </c>
      <c r="F33" s="124">
        <f t="shared" si="0"/>
        <v>0</v>
      </c>
    </row>
    <row r="34" spans="1:17" ht="12" thickBot="1">
      <c r="A34" s="31" t="s">
        <v>4</v>
      </c>
      <c r="B34" s="55">
        <f>SUM(B14:B33)</f>
        <v>1000</v>
      </c>
      <c r="C34" s="55">
        <f t="shared" ref="C34:E34" si="1">SUM(C14:C33)</f>
        <v>1221</v>
      </c>
      <c r="D34" s="55">
        <f>SUM(D14:D33)</f>
        <v>0</v>
      </c>
      <c r="E34" s="55">
        <f t="shared" si="1"/>
        <v>4879</v>
      </c>
      <c r="F34" s="125">
        <f>SUM(F14:F33)</f>
        <v>68306</v>
      </c>
    </row>
    <row r="36" spans="1:17">
      <c r="A36" s="21" t="s">
        <v>82</v>
      </c>
    </row>
    <row r="37" spans="1:17" ht="7" customHeight="1" thickBot="1">
      <c r="A37" s="21"/>
    </row>
    <row r="38" spans="1:17">
      <c r="A38" s="23" t="s">
        <v>80</v>
      </c>
      <c r="B38" s="126"/>
      <c r="C38" s="126"/>
      <c r="D38" s="126"/>
      <c r="E38" s="126"/>
      <c r="F38" s="126"/>
      <c r="G38" s="126"/>
      <c r="H38" s="126"/>
      <c r="I38" s="126"/>
      <c r="J38" s="126"/>
      <c r="K38" s="118"/>
      <c r="L38" s="118"/>
      <c r="M38" s="118"/>
      <c r="N38" s="118"/>
      <c r="O38" s="118"/>
      <c r="P38" s="119"/>
      <c r="Q38" s="120"/>
    </row>
    <row r="39" spans="1:17">
      <c r="A39" s="121" t="s">
        <v>0</v>
      </c>
      <c r="B39" s="62" t="s">
        <v>17</v>
      </c>
      <c r="C39" s="62" t="s">
        <v>18</v>
      </c>
      <c r="D39" s="62" t="s">
        <v>19</v>
      </c>
      <c r="E39" s="62" t="s">
        <v>83</v>
      </c>
      <c r="F39" s="62" t="s">
        <v>84</v>
      </c>
      <c r="G39" s="62" t="s">
        <v>85</v>
      </c>
      <c r="H39" s="62" t="s">
        <v>86</v>
      </c>
      <c r="I39" s="62" t="s">
        <v>87</v>
      </c>
      <c r="J39" s="62" t="s">
        <v>88</v>
      </c>
      <c r="K39" s="62" t="s">
        <v>89</v>
      </c>
      <c r="L39" s="62" t="s">
        <v>90</v>
      </c>
      <c r="M39" s="62" t="s">
        <v>91</v>
      </c>
      <c r="N39" s="62" t="s">
        <v>92</v>
      </c>
      <c r="O39" s="62" t="s">
        <v>93</v>
      </c>
      <c r="P39" s="62" t="s">
        <v>81</v>
      </c>
      <c r="Q39" s="122" t="s">
        <v>21</v>
      </c>
    </row>
    <row r="40" spans="1:17">
      <c r="A40" s="123" t="str">
        <f>A14</f>
        <v>Hans Müller</v>
      </c>
      <c r="B40" s="4"/>
      <c r="C40" s="4"/>
      <c r="D40" s="4"/>
      <c r="E40" s="4"/>
      <c r="F40" s="4"/>
      <c r="G40" s="4"/>
      <c r="H40" s="4"/>
      <c r="I40" s="4"/>
      <c r="J40" s="4"/>
      <c r="K40" s="4"/>
      <c r="L40" s="4"/>
      <c r="M40" s="4"/>
      <c r="N40" s="4"/>
      <c r="O40" s="4"/>
      <c r="P40" s="76">
        <f>IF(Produkteverteilung!F25="","",Produkteverteilung!F25-SUM(B40:O40))</f>
        <v>130.55839239595741</v>
      </c>
      <c r="Q40" s="124">
        <f>IF(P40="","",P40*$B$7)</f>
        <v>1827.8174935434038</v>
      </c>
    </row>
    <row r="41" spans="1:17">
      <c r="A41" s="123" t="str">
        <f t="shared" ref="A41:A59" si="2">A15</f>
        <v>Thomas Nimmersatt</v>
      </c>
      <c r="B41" s="4"/>
      <c r="C41" s="4"/>
      <c r="D41" s="4"/>
      <c r="E41" s="4"/>
      <c r="F41" s="4"/>
      <c r="G41" s="4"/>
      <c r="H41" s="4"/>
      <c r="I41" s="4"/>
      <c r="J41" s="4"/>
      <c r="K41" s="4"/>
      <c r="L41" s="4"/>
      <c r="M41" s="4"/>
      <c r="N41" s="4"/>
      <c r="O41" s="4"/>
      <c r="P41" s="76">
        <f>IF(Produkteverteilung!F26="","",Produkteverteilung!F26-SUM(B41:O41))</f>
        <v>195.06869346792931</v>
      </c>
      <c r="Q41" s="124">
        <f t="shared" ref="Q41:Q59" si="3">IF(P41="","",P41*$B$7)</f>
        <v>2730.9617085510104</v>
      </c>
    </row>
    <row r="42" spans="1:17">
      <c r="A42" s="123" t="str">
        <f t="shared" si="2"/>
        <v>Fritz Vogel</v>
      </c>
      <c r="B42" s="4"/>
      <c r="C42" s="4"/>
      <c r="D42" s="4"/>
      <c r="E42" s="4"/>
      <c r="F42" s="4"/>
      <c r="G42" s="4"/>
      <c r="H42" s="4"/>
      <c r="I42" s="4"/>
      <c r="J42" s="4"/>
      <c r="K42" s="4"/>
      <c r="L42" s="4"/>
      <c r="M42" s="4"/>
      <c r="N42" s="4"/>
      <c r="O42" s="4"/>
      <c r="P42" s="76">
        <f>IF(Produkteverteilung!F27="","",Produkteverteilung!F27-SUM(B42:O42))</f>
        <v>262.19323796832435</v>
      </c>
      <c r="Q42" s="124">
        <f t="shared" si="3"/>
        <v>3670.7053315565408</v>
      </c>
    </row>
    <row r="43" spans="1:17">
      <c r="A43" s="123" t="str">
        <f t="shared" si="2"/>
        <v>Andi Kühne</v>
      </c>
      <c r="B43" s="4"/>
      <c r="C43" s="4"/>
      <c r="D43" s="4"/>
      <c r="E43" s="4"/>
      <c r="F43" s="4"/>
      <c r="G43" s="4"/>
      <c r="H43" s="4"/>
      <c r="I43" s="4"/>
      <c r="J43" s="4"/>
      <c r="K43" s="4"/>
      <c r="L43" s="4"/>
      <c r="M43" s="4"/>
      <c r="N43" s="4"/>
      <c r="O43" s="4"/>
      <c r="P43" s="76">
        <f>IF(Produkteverteilung!F28="","",Produkteverteilung!F28-SUM(B43:O43))</f>
        <v>64.179676167788955</v>
      </c>
      <c r="Q43" s="124">
        <f t="shared" si="3"/>
        <v>898.51546634904537</v>
      </c>
    </row>
    <row r="44" spans="1:17">
      <c r="A44" s="123" t="str">
        <f t="shared" si="2"/>
        <v/>
      </c>
      <c r="B44" s="4"/>
      <c r="C44" s="4"/>
      <c r="D44" s="4"/>
      <c r="E44" s="4"/>
      <c r="F44" s="4"/>
      <c r="G44" s="4"/>
      <c r="H44" s="4"/>
      <c r="I44" s="4"/>
      <c r="J44" s="4"/>
      <c r="K44" s="4"/>
      <c r="L44" s="4"/>
      <c r="M44" s="4"/>
      <c r="N44" s="4"/>
      <c r="O44" s="4"/>
      <c r="P44" s="76">
        <f>IF(Produkteverteilung!F29="","",Produkteverteilung!F29-SUM(B44:O44))</f>
        <v>0</v>
      </c>
      <c r="Q44" s="124">
        <f t="shared" si="3"/>
        <v>0</v>
      </c>
    </row>
    <row r="45" spans="1:17">
      <c r="A45" s="123" t="str">
        <f t="shared" si="2"/>
        <v/>
      </c>
      <c r="B45" s="4"/>
      <c r="C45" s="4"/>
      <c r="D45" s="4"/>
      <c r="E45" s="4"/>
      <c r="F45" s="4"/>
      <c r="G45" s="4"/>
      <c r="H45" s="4"/>
      <c r="I45" s="4"/>
      <c r="J45" s="4"/>
      <c r="K45" s="4"/>
      <c r="L45" s="4"/>
      <c r="M45" s="4"/>
      <c r="N45" s="4"/>
      <c r="O45" s="4"/>
      <c r="P45" s="76">
        <f>IF(Produkteverteilung!F30="","",Produkteverteilung!F30-SUM(B45:O45))</f>
        <v>0</v>
      </c>
      <c r="Q45" s="124">
        <f t="shared" si="3"/>
        <v>0</v>
      </c>
    </row>
    <row r="46" spans="1:17">
      <c r="A46" s="123" t="str">
        <f t="shared" si="2"/>
        <v/>
      </c>
      <c r="B46" s="4"/>
      <c r="C46" s="4"/>
      <c r="D46" s="4"/>
      <c r="E46" s="4"/>
      <c r="F46" s="4"/>
      <c r="G46" s="4"/>
      <c r="H46" s="4"/>
      <c r="I46" s="4"/>
      <c r="J46" s="4"/>
      <c r="K46" s="4"/>
      <c r="L46" s="4"/>
      <c r="M46" s="4"/>
      <c r="N46" s="4"/>
      <c r="O46" s="4"/>
      <c r="P46" s="76">
        <f>IF(Produkteverteilung!F31="","",Produkteverteilung!F31-SUM(B46:O46))</f>
        <v>0</v>
      </c>
      <c r="Q46" s="124">
        <f t="shared" si="3"/>
        <v>0</v>
      </c>
    </row>
    <row r="47" spans="1:17">
      <c r="A47" s="123" t="str">
        <f t="shared" si="2"/>
        <v/>
      </c>
      <c r="B47" s="4"/>
      <c r="C47" s="4"/>
      <c r="D47" s="4"/>
      <c r="E47" s="4"/>
      <c r="F47" s="4"/>
      <c r="G47" s="4"/>
      <c r="H47" s="4"/>
      <c r="I47" s="4"/>
      <c r="J47" s="4"/>
      <c r="K47" s="4"/>
      <c r="L47" s="4"/>
      <c r="M47" s="4"/>
      <c r="N47" s="4"/>
      <c r="O47" s="4"/>
      <c r="P47" s="76">
        <f>IF(Produkteverteilung!F32="","",Produkteverteilung!F32-SUM(B47:O47))</f>
        <v>0</v>
      </c>
      <c r="Q47" s="124">
        <f t="shared" si="3"/>
        <v>0</v>
      </c>
    </row>
    <row r="48" spans="1:17">
      <c r="A48" s="123" t="str">
        <f t="shared" si="2"/>
        <v/>
      </c>
      <c r="B48" s="4"/>
      <c r="C48" s="4"/>
      <c r="D48" s="4"/>
      <c r="E48" s="4"/>
      <c r="F48" s="4"/>
      <c r="G48" s="4"/>
      <c r="H48" s="4"/>
      <c r="I48" s="4"/>
      <c r="J48" s="4"/>
      <c r="K48" s="4"/>
      <c r="L48" s="4"/>
      <c r="M48" s="4"/>
      <c r="N48" s="4"/>
      <c r="O48" s="4"/>
      <c r="P48" s="76">
        <f>IF(Produkteverteilung!F33="","",Produkteverteilung!F33-SUM(B48:O48))</f>
        <v>0</v>
      </c>
      <c r="Q48" s="124">
        <f t="shared" si="3"/>
        <v>0</v>
      </c>
    </row>
    <row r="49" spans="1:17">
      <c r="A49" s="123" t="str">
        <f t="shared" si="2"/>
        <v/>
      </c>
      <c r="B49" s="4"/>
      <c r="C49" s="4"/>
      <c r="D49" s="4"/>
      <c r="E49" s="4"/>
      <c r="F49" s="4"/>
      <c r="G49" s="4"/>
      <c r="H49" s="4"/>
      <c r="I49" s="4"/>
      <c r="J49" s="4"/>
      <c r="K49" s="4"/>
      <c r="L49" s="4"/>
      <c r="M49" s="4"/>
      <c r="N49" s="4"/>
      <c r="O49" s="4"/>
      <c r="P49" s="76">
        <f>IF(Produkteverteilung!F34="","",Produkteverteilung!F34-SUM(B49:O49))</f>
        <v>0</v>
      </c>
      <c r="Q49" s="124">
        <f t="shared" si="3"/>
        <v>0</v>
      </c>
    </row>
    <row r="50" spans="1:17">
      <c r="A50" s="123" t="str">
        <f t="shared" si="2"/>
        <v/>
      </c>
      <c r="B50" s="4"/>
      <c r="C50" s="4"/>
      <c r="D50" s="4"/>
      <c r="E50" s="4"/>
      <c r="F50" s="4"/>
      <c r="G50" s="4"/>
      <c r="H50" s="4"/>
      <c r="I50" s="4"/>
      <c r="J50" s="4"/>
      <c r="K50" s="4"/>
      <c r="L50" s="4"/>
      <c r="M50" s="4"/>
      <c r="N50" s="4"/>
      <c r="O50" s="4"/>
      <c r="P50" s="76">
        <f>IF(Produkteverteilung!F35="","",Produkteverteilung!F35-SUM(B50:O50))</f>
        <v>0</v>
      </c>
      <c r="Q50" s="124">
        <f t="shared" si="3"/>
        <v>0</v>
      </c>
    </row>
    <row r="51" spans="1:17">
      <c r="A51" s="123" t="str">
        <f t="shared" si="2"/>
        <v/>
      </c>
      <c r="B51" s="4"/>
      <c r="C51" s="4"/>
      <c r="D51" s="4"/>
      <c r="E51" s="4"/>
      <c r="F51" s="4"/>
      <c r="G51" s="4"/>
      <c r="H51" s="4"/>
      <c r="I51" s="4"/>
      <c r="J51" s="4"/>
      <c r="K51" s="4"/>
      <c r="L51" s="4"/>
      <c r="M51" s="4"/>
      <c r="N51" s="4"/>
      <c r="O51" s="4"/>
      <c r="P51" s="76">
        <f>IF(Produkteverteilung!F36="","",Produkteverteilung!F36-SUM(B51:O51))</f>
        <v>0</v>
      </c>
      <c r="Q51" s="124">
        <f t="shared" si="3"/>
        <v>0</v>
      </c>
    </row>
    <row r="52" spans="1:17">
      <c r="A52" s="123" t="str">
        <f t="shared" si="2"/>
        <v/>
      </c>
      <c r="B52" s="4"/>
      <c r="C52" s="4"/>
      <c r="D52" s="4"/>
      <c r="E52" s="4"/>
      <c r="F52" s="4"/>
      <c r="G52" s="4"/>
      <c r="H52" s="4"/>
      <c r="I52" s="4"/>
      <c r="J52" s="4"/>
      <c r="K52" s="4"/>
      <c r="L52" s="4"/>
      <c r="M52" s="4"/>
      <c r="N52" s="4"/>
      <c r="O52" s="4"/>
      <c r="P52" s="76">
        <f>IF(Produkteverteilung!F37="","",Produkteverteilung!F37-SUM(B52:O52))</f>
        <v>0</v>
      </c>
      <c r="Q52" s="124">
        <f t="shared" si="3"/>
        <v>0</v>
      </c>
    </row>
    <row r="53" spans="1:17">
      <c r="A53" s="123" t="str">
        <f t="shared" si="2"/>
        <v/>
      </c>
      <c r="B53" s="4"/>
      <c r="C53" s="4"/>
      <c r="D53" s="4"/>
      <c r="E53" s="4"/>
      <c r="F53" s="4"/>
      <c r="G53" s="4"/>
      <c r="H53" s="4"/>
      <c r="I53" s="4"/>
      <c r="J53" s="4"/>
      <c r="K53" s="4"/>
      <c r="L53" s="4"/>
      <c r="M53" s="4"/>
      <c r="N53" s="4"/>
      <c r="O53" s="4"/>
      <c r="P53" s="76">
        <f>IF(Produkteverteilung!F38="","",Produkteverteilung!F38-SUM(B53:O53))</f>
        <v>0</v>
      </c>
      <c r="Q53" s="124">
        <f t="shared" si="3"/>
        <v>0</v>
      </c>
    </row>
    <row r="54" spans="1:17">
      <c r="A54" s="123" t="str">
        <f t="shared" si="2"/>
        <v/>
      </c>
      <c r="B54" s="4"/>
      <c r="C54" s="4"/>
      <c r="D54" s="4"/>
      <c r="E54" s="4"/>
      <c r="F54" s="4"/>
      <c r="G54" s="4"/>
      <c r="H54" s="4"/>
      <c r="I54" s="4"/>
      <c r="J54" s="4"/>
      <c r="K54" s="4"/>
      <c r="L54" s="4"/>
      <c r="M54" s="4"/>
      <c r="N54" s="4"/>
      <c r="O54" s="4"/>
      <c r="P54" s="76">
        <f>IF(Produkteverteilung!F39="","",Produkteverteilung!F39-SUM(B54:O54))</f>
        <v>0</v>
      </c>
      <c r="Q54" s="124">
        <f t="shared" si="3"/>
        <v>0</v>
      </c>
    </row>
    <row r="55" spans="1:17">
      <c r="A55" s="123" t="str">
        <f t="shared" si="2"/>
        <v/>
      </c>
      <c r="B55" s="4"/>
      <c r="C55" s="4"/>
      <c r="D55" s="4"/>
      <c r="E55" s="4"/>
      <c r="F55" s="4"/>
      <c r="G55" s="4"/>
      <c r="H55" s="4"/>
      <c r="I55" s="4"/>
      <c r="J55" s="4"/>
      <c r="K55" s="4"/>
      <c r="L55" s="4"/>
      <c r="M55" s="4"/>
      <c r="N55" s="4"/>
      <c r="O55" s="4"/>
      <c r="P55" s="76">
        <f>IF(Produkteverteilung!F40="","",Produkteverteilung!F40-SUM(B55:O55))</f>
        <v>0</v>
      </c>
      <c r="Q55" s="124">
        <f t="shared" si="3"/>
        <v>0</v>
      </c>
    </row>
    <row r="56" spans="1:17">
      <c r="A56" s="123" t="str">
        <f t="shared" si="2"/>
        <v/>
      </c>
      <c r="B56" s="4"/>
      <c r="C56" s="4"/>
      <c r="D56" s="4"/>
      <c r="E56" s="4"/>
      <c r="F56" s="4"/>
      <c r="G56" s="4"/>
      <c r="H56" s="4"/>
      <c r="I56" s="4"/>
      <c r="J56" s="4"/>
      <c r="K56" s="4"/>
      <c r="L56" s="4"/>
      <c r="M56" s="4"/>
      <c r="N56" s="4"/>
      <c r="O56" s="4"/>
      <c r="P56" s="76">
        <f>IF(Produkteverteilung!F41="","",Produkteverteilung!F41-SUM(B56:O56))</f>
        <v>0</v>
      </c>
      <c r="Q56" s="124">
        <f t="shared" si="3"/>
        <v>0</v>
      </c>
    </row>
    <row r="57" spans="1:17">
      <c r="A57" s="123" t="str">
        <f t="shared" si="2"/>
        <v/>
      </c>
      <c r="B57" s="4"/>
      <c r="C57" s="4"/>
      <c r="D57" s="4"/>
      <c r="E57" s="4"/>
      <c r="F57" s="4"/>
      <c r="G57" s="4"/>
      <c r="H57" s="4"/>
      <c r="I57" s="4"/>
      <c r="J57" s="4"/>
      <c r="K57" s="4"/>
      <c r="L57" s="4"/>
      <c r="M57" s="4"/>
      <c r="N57" s="4"/>
      <c r="O57" s="4"/>
      <c r="P57" s="76">
        <f>IF(Produkteverteilung!F42="","",Produkteverteilung!F42-SUM(B57:O57))</f>
        <v>0</v>
      </c>
      <c r="Q57" s="124">
        <f t="shared" si="3"/>
        <v>0</v>
      </c>
    </row>
    <row r="58" spans="1:17">
      <c r="A58" s="123" t="str">
        <f t="shared" si="2"/>
        <v/>
      </c>
      <c r="B58" s="4"/>
      <c r="C58" s="4"/>
      <c r="D58" s="4"/>
      <c r="E58" s="4"/>
      <c r="F58" s="4"/>
      <c r="G58" s="4"/>
      <c r="H58" s="4"/>
      <c r="I58" s="4"/>
      <c r="J58" s="4"/>
      <c r="K58" s="4"/>
      <c r="L58" s="4"/>
      <c r="M58" s="4"/>
      <c r="N58" s="4"/>
      <c r="O58" s="4"/>
      <c r="P58" s="76">
        <f>IF(Produkteverteilung!F43="","",Produkteverteilung!F43-SUM(B58:O58))</f>
        <v>0</v>
      </c>
      <c r="Q58" s="124">
        <f t="shared" si="3"/>
        <v>0</v>
      </c>
    </row>
    <row r="59" spans="1:17">
      <c r="A59" s="123" t="str">
        <f t="shared" si="2"/>
        <v/>
      </c>
      <c r="B59" s="4"/>
      <c r="C59" s="4"/>
      <c r="D59" s="4"/>
      <c r="E59" s="4"/>
      <c r="F59" s="4"/>
      <c r="G59" s="4"/>
      <c r="H59" s="4"/>
      <c r="I59" s="4"/>
      <c r="J59" s="4"/>
      <c r="K59" s="4"/>
      <c r="L59" s="4"/>
      <c r="M59" s="4"/>
      <c r="N59" s="4"/>
      <c r="O59" s="4"/>
      <c r="P59" s="76">
        <f>IF(Produkteverteilung!F44="","",Produkteverteilung!F44-SUM(B59:O59))</f>
        <v>0</v>
      </c>
      <c r="Q59" s="124">
        <f t="shared" si="3"/>
        <v>0</v>
      </c>
    </row>
    <row r="60" spans="1:17" ht="12" thickBot="1">
      <c r="A60" s="31" t="s">
        <v>4</v>
      </c>
      <c r="B60" s="55">
        <f>SUM(K40:K59)</f>
        <v>0</v>
      </c>
      <c r="C60" s="55">
        <f t="shared" ref="C60" si="4">SUM(N40:N59)</f>
        <v>0</v>
      </c>
      <c r="D60" s="55">
        <f>SUM(O40:O59)</f>
        <v>0</v>
      </c>
      <c r="E60" s="55">
        <f t="shared" ref="E60:P60" si="5">SUM(P40:P59)</f>
        <v>652</v>
      </c>
      <c r="F60" s="55">
        <f t="shared" si="5"/>
        <v>9128</v>
      </c>
      <c r="G60" s="55">
        <f t="shared" si="5"/>
        <v>0</v>
      </c>
      <c r="H60" s="55">
        <f t="shared" si="5"/>
        <v>0</v>
      </c>
      <c r="I60" s="55">
        <f t="shared" si="5"/>
        <v>0</v>
      </c>
      <c r="J60" s="55">
        <f t="shared" si="5"/>
        <v>0</v>
      </c>
      <c r="K60" s="55">
        <f t="shared" si="5"/>
        <v>0</v>
      </c>
      <c r="L60" s="55">
        <f t="shared" si="5"/>
        <v>0</v>
      </c>
      <c r="M60" s="55">
        <f t="shared" si="5"/>
        <v>0</v>
      </c>
      <c r="N60" s="55">
        <f t="shared" si="5"/>
        <v>0</v>
      </c>
      <c r="O60" s="55">
        <f t="shared" si="5"/>
        <v>0</v>
      </c>
      <c r="P60" s="55">
        <f t="shared" si="5"/>
        <v>0</v>
      </c>
      <c r="Q60" s="125">
        <f t="shared" ref="Q60" si="6">SUM(AB40:AB59)</f>
        <v>0</v>
      </c>
    </row>
    <row r="62" spans="1:17">
      <c r="A62" s="21" t="str">
        <f>IF(A8="","4.2 Bezug",CONCATENATE("4.2 Bezug ",A8))</f>
        <v>4.2 Bezug</v>
      </c>
    </row>
    <row r="63" spans="1:17" ht="12" thickBot="1">
      <c r="A63" s="21"/>
    </row>
    <row r="64" spans="1:17">
      <c r="A64" s="23" t="s">
        <v>80</v>
      </c>
      <c r="B64" s="118"/>
      <c r="C64" s="118"/>
      <c r="D64" s="118"/>
      <c r="E64" s="119"/>
      <c r="F64" s="120"/>
    </row>
    <row r="65" spans="1:6">
      <c r="A65" s="121" t="s">
        <v>0</v>
      </c>
      <c r="B65" s="62" t="s">
        <v>17</v>
      </c>
      <c r="C65" s="62" t="s">
        <v>18</v>
      </c>
      <c r="D65" s="62" t="s">
        <v>19</v>
      </c>
      <c r="E65" s="62" t="s">
        <v>81</v>
      </c>
      <c r="F65" s="122" t="s">
        <v>21</v>
      </c>
    </row>
    <row r="66" spans="1:6">
      <c r="A66" s="123" t="str">
        <f>A40</f>
        <v>Hans Müller</v>
      </c>
      <c r="B66" s="4"/>
      <c r="C66" s="4"/>
      <c r="D66" s="4"/>
      <c r="E66" s="76">
        <f>IF(Produkteverteilung!G25="","",Produkteverteilung!G25-B66-D66-C66)</f>
        <v>0</v>
      </c>
      <c r="F66" s="124">
        <f>IF(E66="","",E66*$B$8)</f>
        <v>0</v>
      </c>
    </row>
    <row r="67" spans="1:6">
      <c r="A67" s="123" t="str">
        <f t="shared" ref="A67:A85" si="7">A41</f>
        <v>Thomas Nimmersatt</v>
      </c>
      <c r="B67" s="4"/>
      <c r="C67" s="4"/>
      <c r="D67" s="4"/>
      <c r="E67" s="76">
        <f>IF(Produkteverteilung!G26="","",Produkteverteilung!G26-B67-D67-C67)</f>
        <v>1384987.7236222981</v>
      </c>
      <c r="F67" s="124">
        <f t="shared" ref="F67:F85" si="8">IF(E67="","",E67*$B$8)</f>
        <v>0</v>
      </c>
    </row>
    <row r="68" spans="1:6">
      <c r="A68" s="123" t="str">
        <f t="shared" si="7"/>
        <v>Fritz Vogel</v>
      </c>
      <c r="B68" s="4"/>
      <c r="C68" s="4"/>
      <c r="D68" s="4"/>
      <c r="E68" s="76">
        <f>IF(Produkteverteilung!G27="","",Produkteverteilung!G27-B68-D68-C68)</f>
        <v>1861571.9895751029</v>
      </c>
      <c r="F68" s="124">
        <f t="shared" si="8"/>
        <v>0</v>
      </c>
    </row>
    <row r="69" spans="1:6">
      <c r="A69" s="123" t="str">
        <f t="shared" si="7"/>
        <v>Andi Kühne</v>
      </c>
      <c r="B69" s="4"/>
      <c r="C69" s="4"/>
      <c r="D69" s="4"/>
      <c r="E69" s="76">
        <f>IF(Produkteverteilung!G28="","",Produkteverteilung!G28-B69-D69-C69)</f>
        <v>455675.7007913015</v>
      </c>
      <c r="F69" s="124">
        <f t="shared" si="8"/>
        <v>0</v>
      </c>
    </row>
    <row r="70" spans="1:6">
      <c r="A70" s="123" t="str">
        <f t="shared" si="7"/>
        <v/>
      </c>
      <c r="B70" s="4"/>
      <c r="C70" s="4"/>
      <c r="D70" s="4"/>
      <c r="E70" s="76">
        <f>IF(Produkteverteilung!G29="","",Produkteverteilung!G29-B70-D70-C70)</f>
        <v>0</v>
      </c>
      <c r="F70" s="124">
        <f t="shared" si="8"/>
        <v>0</v>
      </c>
    </row>
    <row r="71" spans="1:6">
      <c r="A71" s="123" t="str">
        <f t="shared" si="7"/>
        <v/>
      </c>
      <c r="B71" s="4"/>
      <c r="C71" s="4"/>
      <c r="D71" s="4"/>
      <c r="E71" s="76">
        <f>IF(Produkteverteilung!G30="","",Produkteverteilung!G30-B71-D71-C71)</f>
        <v>0</v>
      </c>
      <c r="F71" s="124">
        <f t="shared" si="8"/>
        <v>0</v>
      </c>
    </row>
    <row r="72" spans="1:6">
      <c r="A72" s="123" t="str">
        <f t="shared" si="7"/>
        <v/>
      </c>
      <c r="B72" s="4"/>
      <c r="C72" s="4"/>
      <c r="D72" s="4"/>
      <c r="E72" s="76">
        <f>IF(Produkteverteilung!G31="","",Produkteverteilung!G31-B72-D72-C72)</f>
        <v>0</v>
      </c>
      <c r="F72" s="124">
        <f t="shared" si="8"/>
        <v>0</v>
      </c>
    </row>
    <row r="73" spans="1:6">
      <c r="A73" s="123" t="str">
        <f t="shared" si="7"/>
        <v/>
      </c>
      <c r="B73" s="4"/>
      <c r="C73" s="4"/>
      <c r="D73" s="4"/>
      <c r="E73" s="76">
        <f>IF(Produkteverteilung!G32="","",Produkteverteilung!G32-B73-D73-C73)</f>
        <v>0</v>
      </c>
      <c r="F73" s="124">
        <f t="shared" si="8"/>
        <v>0</v>
      </c>
    </row>
    <row r="74" spans="1:6">
      <c r="A74" s="123" t="str">
        <f t="shared" si="7"/>
        <v/>
      </c>
      <c r="B74" s="4"/>
      <c r="C74" s="4"/>
      <c r="D74" s="4"/>
      <c r="E74" s="76">
        <f>IF(Produkteverteilung!G33="","",Produkteverteilung!G33-B74-D74-C74)</f>
        <v>0</v>
      </c>
      <c r="F74" s="124">
        <f t="shared" si="8"/>
        <v>0</v>
      </c>
    </row>
    <row r="75" spans="1:6">
      <c r="A75" s="123" t="str">
        <f t="shared" si="7"/>
        <v/>
      </c>
      <c r="B75" s="4"/>
      <c r="C75" s="4"/>
      <c r="D75" s="4"/>
      <c r="E75" s="76">
        <f>IF(Produkteverteilung!G34="","",Produkteverteilung!G34-B75-D75-C75)</f>
        <v>0</v>
      </c>
      <c r="F75" s="124">
        <f t="shared" si="8"/>
        <v>0</v>
      </c>
    </row>
    <row r="76" spans="1:6">
      <c r="A76" s="123" t="str">
        <f t="shared" si="7"/>
        <v/>
      </c>
      <c r="B76" s="4"/>
      <c r="C76" s="4"/>
      <c r="D76" s="4"/>
      <c r="E76" s="76">
        <f>IF(Produkteverteilung!G35="","",Produkteverteilung!G35-B76-D76-C76)</f>
        <v>0</v>
      </c>
      <c r="F76" s="124">
        <f t="shared" si="8"/>
        <v>0</v>
      </c>
    </row>
    <row r="77" spans="1:6">
      <c r="A77" s="123" t="str">
        <f t="shared" si="7"/>
        <v/>
      </c>
      <c r="B77" s="4"/>
      <c r="C77" s="4"/>
      <c r="D77" s="4"/>
      <c r="E77" s="76">
        <f>IF(Produkteverteilung!G36="","",Produkteverteilung!G36-B77-D77-C77)</f>
        <v>0</v>
      </c>
      <c r="F77" s="124">
        <f t="shared" si="8"/>
        <v>0</v>
      </c>
    </row>
    <row r="78" spans="1:6">
      <c r="A78" s="123" t="str">
        <f t="shared" si="7"/>
        <v/>
      </c>
      <c r="B78" s="4"/>
      <c r="C78" s="4"/>
      <c r="D78" s="4"/>
      <c r="E78" s="76">
        <f>IF(Produkteverteilung!G37="","",Produkteverteilung!G37-B78-D78-C78)</f>
        <v>0</v>
      </c>
      <c r="F78" s="124">
        <f t="shared" si="8"/>
        <v>0</v>
      </c>
    </row>
    <row r="79" spans="1:6">
      <c r="A79" s="123" t="str">
        <f t="shared" si="7"/>
        <v/>
      </c>
      <c r="B79" s="4"/>
      <c r="C79" s="4"/>
      <c r="D79" s="4"/>
      <c r="E79" s="76">
        <f>IF(Produkteverteilung!G38="","",Produkteverteilung!G38-B79-D79-C79)</f>
        <v>0</v>
      </c>
      <c r="F79" s="124">
        <f t="shared" si="8"/>
        <v>0</v>
      </c>
    </row>
    <row r="80" spans="1:6">
      <c r="A80" s="123" t="str">
        <f t="shared" si="7"/>
        <v/>
      </c>
      <c r="B80" s="4"/>
      <c r="C80" s="4"/>
      <c r="D80" s="4"/>
      <c r="E80" s="76">
        <f>IF(Produkteverteilung!G39="","",Produkteverteilung!G39-B80-D80-C80)</f>
        <v>0</v>
      </c>
      <c r="F80" s="124">
        <f t="shared" si="8"/>
        <v>0</v>
      </c>
    </row>
    <row r="81" spans="1:6">
      <c r="A81" s="123" t="str">
        <f t="shared" si="7"/>
        <v/>
      </c>
      <c r="B81" s="4"/>
      <c r="C81" s="4"/>
      <c r="D81" s="4"/>
      <c r="E81" s="76">
        <f>IF(Produkteverteilung!G40="","",Produkteverteilung!G40-B81-D81-C81)</f>
        <v>0</v>
      </c>
      <c r="F81" s="124">
        <f t="shared" si="8"/>
        <v>0</v>
      </c>
    </row>
    <row r="82" spans="1:6">
      <c r="A82" s="123" t="str">
        <f t="shared" si="7"/>
        <v/>
      </c>
      <c r="B82" s="4"/>
      <c r="C82" s="4"/>
      <c r="D82" s="4"/>
      <c r="E82" s="76">
        <f>IF(Produkteverteilung!G41="","",Produkteverteilung!G41-B82-D82-C82)</f>
        <v>0</v>
      </c>
      <c r="F82" s="124">
        <f t="shared" si="8"/>
        <v>0</v>
      </c>
    </row>
    <row r="83" spans="1:6">
      <c r="A83" s="123" t="str">
        <f t="shared" si="7"/>
        <v/>
      </c>
      <c r="B83" s="4"/>
      <c r="C83" s="4"/>
      <c r="D83" s="4"/>
      <c r="E83" s="76">
        <f>IF(Produkteverteilung!G42="","",Produkteverteilung!G42-B83-D83-C83)</f>
        <v>0</v>
      </c>
      <c r="F83" s="124">
        <f t="shared" si="8"/>
        <v>0</v>
      </c>
    </row>
    <row r="84" spans="1:6">
      <c r="A84" s="123" t="str">
        <f t="shared" si="7"/>
        <v/>
      </c>
      <c r="B84" s="4"/>
      <c r="C84" s="4"/>
      <c r="D84" s="4"/>
      <c r="E84" s="76">
        <f>IF(Produkteverteilung!G43="","",Produkteverteilung!G43-B84-D84-C84)</f>
        <v>0</v>
      </c>
      <c r="F84" s="124">
        <f t="shared" si="8"/>
        <v>0</v>
      </c>
    </row>
    <row r="85" spans="1:6">
      <c r="A85" s="123" t="str">
        <f t="shared" si="7"/>
        <v/>
      </c>
      <c r="B85" s="4"/>
      <c r="C85" s="4"/>
      <c r="D85" s="4"/>
      <c r="E85" s="76">
        <f>IF(Produkteverteilung!G44="","",Produkteverteilung!G44-B85-D85-C85)</f>
        <v>0</v>
      </c>
      <c r="F85" s="124">
        <f t="shared" si="8"/>
        <v>0</v>
      </c>
    </row>
    <row r="86" spans="1:6" ht="12" thickBot="1">
      <c r="A86" s="31" t="s">
        <v>4</v>
      </c>
      <c r="B86" s="55">
        <f>SUM(B66:B85)</f>
        <v>0</v>
      </c>
      <c r="C86" s="55">
        <f t="shared" ref="C86" si="9">SUM(C66:C85)</f>
        <v>0</v>
      </c>
      <c r="D86" s="55">
        <f>SUM(D66:D85)</f>
        <v>0</v>
      </c>
      <c r="E86" s="55">
        <f>SUM(E66:E85)</f>
        <v>3702235.4139887025</v>
      </c>
      <c r="F86" s="125">
        <f>SUM(F66:F85)</f>
        <v>0</v>
      </c>
    </row>
  </sheetData>
  <pageMargins left="0.7" right="0.7" top="0.78740157499999996" bottom="0.78740157499999996" header="0.3" footer="0.3"/>
  <pageSetup paperSize="9" scale="65" orientation="landscape" horizontalDpi="90" verticalDpi="90"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FF00"/>
  </sheetPr>
  <dimension ref="A1:L39"/>
  <sheetViews>
    <sheetView zoomScale="80" zoomScaleNormal="80" workbookViewId="0">
      <selection activeCell="L11" sqref="L11"/>
    </sheetView>
  </sheetViews>
  <sheetFormatPr baseColWidth="10" defaultColWidth="11.453125" defaultRowHeight="12.5"/>
  <cols>
    <col min="1" max="1" width="5" style="77" customWidth="1"/>
    <col min="2" max="2" width="10.54296875" style="77" customWidth="1"/>
    <col min="3" max="3" width="9" style="77" customWidth="1"/>
    <col min="4" max="5" width="9.1796875" style="77" customWidth="1"/>
    <col min="6" max="6" width="8.54296875" style="77" customWidth="1"/>
    <col min="7" max="7" width="8.81640625" style="77" customWidth="1"/>
    <col min="8" max="8" width="11.1796875" style="77" customWidth="1"/>
    <col min="9" max="9" width="15.1796875" style="77" customWidth="1"/>
    <col min="10" max="11" width="11.453125" style="77"/>
    <col min="12" max="12" width="25.54296875" style="77" customWidth="1"/>
    <col min="13" max="16384" width="11.453125" style="77"/>
  </cols>
  <sheetData>
    <row r="1" spans="1:12" ht="12.75" customHeight="1">
      <c r="I1" s="78"/>
    </row>
    <row r="2" spans="1:12" ht="12.75" customHeight="1">
      <c r="B2" s="79"/>
      <c r="C2" s="79"/>
      <c r="D2" s="78"/>
      <c r="E2" s="78"/>
      <c r="F2" s="78"/>
      <c r="G2" s="78"/>
      <c r="H2" s="80"/>
      <c r="I2" s="78"/>
    </row>
    <row r="3" spans="1:12" ht="12.75" customHeight="1">
      <c r="C3" s="81"/>
      <c r="D3" s="78"/>
      <c r="E3" s="78"/>
      <c r="F3" s="78"/>
      <c r="G3" s="78"/>
    </row>
    <row r="4" spans="1:12" ht="12.75" customHeight="1">
      <c r="C4" s="81"/>
      <c r="D4" s="78"/>
      <c r="E4" s="78"/>
      <c r="F4" s="78"/>
      <c r="G4" s="78"/>
    </row>
    <row r="5" spans="1:12" ht="12.75" customHeight="1">
      <c r="C5" s="78"/>
      <c r="D5" s="78"/>
      <c r="E5" s="78"/>
      <c r="F5" s="78"/>
      <c r="G5" s="78"/>
      <c r="L5" s="82" t="s">
        <v>104</v>
      </c>
    </row>
    <row r="6" spans="1:12" ht="12.75" customHeight="1">
      <c r="A6" s="78"/>
      <c r="B6" s="78"/>
      <c r="C6" s="78"/>
      <c r="D6" s="78"/>
      <c r="E6" s="78"/>
      <c r="F6" s="78"/>
      <c r="G6" s="78"/>
      <c r="H6" s="80"/>
      <c r="K6" s="82"/>
      <c r="L6" s="117"/>
    </row>
    <row r="7" spans="1:12" ht="12.75" customHeight="1">
      <c r="A7" s="78"/>
      <c r="B7" s="78" t="str">
        <f>CONCATENATE("Alpgenossenschaft"," ",Übersicht!$C$8)</f>
        <v>Alpgenossenschaft Grossalp</v>
      </c>
      <c r="C7" s="78"/>
      <c r="D7" s="78"/>
      <c r="E7" s="78"/>
      <c r="F7" s="78"/>
      <c r="G7" s="78"/>
      <c r="H7" s="80"/>
    </row>
    <row r="8" spans="1:12" ht="12.75" customHeight="1">
      <c r="A8" s="78"/>
      <c r="B8" s="83" t="str">
        <f>Übersicht!$C$9</f>
        <v>Töni Gujan</v>
      </c>
      <c r="C8" s="78"/>
      <c r="D8" s="78"/>
      <c r="E8" s="78"/>
      <c r="F8" s="78"/>
      <c r="H8" s="84" t="e">
        <f>VLOOKUP($L$6,Hilfstabelle!$B$10:$Q$29,1,FALSE)</f>
        <v>#N/A</v>
      </c>
    </row>
    <row r="9" spans="1:12" ht="12.75" customHeight="1">
      <c r="A9" s="78"/>
      <c r="B9" s="81" t="str">
        <f>Übersicht!$C$10</f>
        <v>Kantonsstrasse 17</v>
      </c>
      <c r="C9" s="78"/>
      <c r="D9" s="78"/>
      <c r="E9" s="78"/>
      <c r="F9" s="78"/>
      <c r="H9" s="84" t="e">
        <f>VLOOKUP($L$6,Hilfstabelle!$B$10:$Q$29,2,FALSE)</f>
        <v>#N/A</v>
      </c>
    </row>
    <row r="10" spans="1:12" ht="12.75" customHeight="1">
      <c r="A10" s="78"/>
      <c r="B10" s="81" t="str">
        <f>Übersicht!$C$11</f>
        <v>7302 Landquart</v>
      </c>
      <c r="C10" s="78"/>
      <c r="D10" s="78"/>
      <c r="E10" s="78"/>
      <c r="F10" s="78"/>
      <c r="H10" s="84" t="e">
        <f>VLOOKUP($L$6,Hilfstabelle!$B$10:$Q$29,3,FALSE)</f>
        <v>#N/A</v>
      </c>
    </row>
    <row r="11" spans="1:12" ht="12.75" customHeight="1">
      <c r="A11" s="78"/>
      <c r="B11" s="78"/>
      <c r="C11" s="78"/>
      <c r="D11" s="78"/>
      <c r="E11" s="78"/>
      <c r="F11" s="78"/>
      <c r="G11" s="78"/>
      <c r="H11" s="80"/>
    </row>
    <row r="12" spans="1:12" ht="12.75" customHeight="1">
      <c r="A12" s="79"/>
      <c r="B12" s="78"/>
      <c r="C12" s="78"/>
      <c r="D12" s="78"/>
      <c r="E12" s="78"/>
      <c r="F12" s="78"/>
      <c r="G12" s="78"/>
      <c r="H12" s="80"/>
    </row>
    <row r="13" spans="1:12" ht="12.75" customHeight="1">
      <c r="A13" s="79"/>
      <c r="B13" s="78"/>
      <c r="C13" s="78"/>
      <c r="D13" s="78"/>
      <c r="E13" s="78"/>
      <c r="F13" s="78"/>
      <c r="G13" s="78"/>
      <c r="H13" s="80"/>
    </row>
    <row r="14" spans="1:12" ht="12.75" customHeight="1">
      <c r="A14" s="79"/>
      <c r="B14" s="78"/>
      <c r="C14" s="78"/>
      <c r="D14" s="78"/>
      <c r="E14" s="78"/>
      <c r="F14" s="78"/>
      <c r="G14" s="78"/>
      <c r="H14" s="80"/>
    </row>
    <row r="15" spans="1:12" ht="12.75" customHeight="1">
      <c r="A15" s="79"/>
      <c r="B15" s="78"/>
      <c r="C15" s="78"/>
      <c r="D15" s="78"/>
      <c r="E15" s="78"/>
      <c r="F15" s="78"/>
      <c r="G15" s="78"/>
      <c r="H15" s="80"/>
    </row>
    <row r="16" spans="1:12" ht="12.75" customHeight="1">
      <c r="A16" s="79"/>
      <c r="B16" s="85" t="s">
        <v>46</v>
      </c>
      <c r="C16" s="85"/>
      <c r="D16" s="85"/>
      <c r="E16" s="85"/>
      <c r="F16" s="85"/>
      <c r="G16" s="85"/>
      <c r="H16" s="80"/>
    </row>
    <row r="17" spans="1:9" ht="12.75" customHeight="1">
      <c r="A17" s="79"/>
      <c r="B17" s="79" t="str">
        <f>Übersicht!$C$12</f>
        <v>Grossalp</v>
      </c>
      <c r="C17" s="79"/>
      <c r="D17" s="86"/>
      <c r="E17" s="86"/>
      <c r="F17" s="86"/>
      <c r="G17" s="86"/>
      <c r="H17" s="80"/>
    </row>
    <row r="18" spans="1:9" ht="12.75" customHeight="1" thickBot="1">
      <c r="A18" s="79"/>
      <c r="B18" s="79"/>
      <c r="C18" s="79"/>
      <c r="D18" s="86"/>
      <c r="E18" s="86"/>
      <c r="F18" s="86"/>
      <c r="G18" s="86"/>
      <c r="H18" s="80"/>
    </row>
    <row r="19" spans="1:9" ht="12.75" customHeight="1">
      <c r="A19" s="79"/>
      <c r="B19" s="87" t="s">
        <v>10</v>
      </c>
      <c r="C19" s="88"/>
      <c r="D19" s="89"/>
      <c r="E19" s="89"/>
      <c r="F19" s="89"/>
      <c r="G19" s="89"/>
      <c r="H19" s="90"/>
      <c r="I19" s="91"/>
    </row>
    <row r="20" spans="1:9" ht="12.75" customHeight="1">
      <c r="A20" s="79"/>
      <c r="B20" s="187" t="s">
        <v>11</v>
      </c>
      <c r="C20" s="188"/>
      <c r="D20" s="188"/>
      <c r="E20" s="188"/>
      <c r="F20" s="188"/>
      <c r="G20" s="92"/>
      <c r="H20" s="93"/>
      <c r="I20" s="94"/>
    </row>
    <row r="21" spans="1:9" ht="12.75" customHeight="1">
      <c r="B21" s="189" t="s">
        <v>95</v>
      </c>
      <c r="C21" s="190"/>
      <c r="D21" s="190"/>
      <c r="E21" s="190"/>
      <c r="F21" s="190"/>
      <c r="G21" s="95" t="e">
        <f>VLOOKUP($L$6,Hilfstabelle!$B$10:$Q$29,4,FALSE)</f>
        <v>#N/A</v>
      </c>
      <c r="H21" s="96"/>
      <c r="I21" s="94"/>
    </row>
    <row r="22" spans="1:9" ht="12.75" customHeight="1">
      <c r="B22" s="189" t="s">
        <v>96</v>
      </c>
      <c r="C22" s="190"/>
      <c r="D22" s="190"/>
      <c r="E22" s="190"/>
      <c r="F22" s="190"/>
      <c r="G22" s="95" t="e">
        <f>VLOOKUP($L$6,Hilfstabelle!$B$10:$Q$29,5,FALSE)</f>
        <v>#N/A</v>
      </c>
      <c r="H22" s="96"/>
      <c r="I22" s="94"/>
    </row>
    <row r="23" spans="1:9" ht="12.75" customHeight="1">
      <c r="B23" s="184" t="s">
        <v>101</v>
      </c>
      <c r="C23" s="185"/>
      <c r="D23" s="185"/>
      <c r="E23" s="185"/>
      <c r="F23" s="186"/>
      <c r="G23" s="97" t="e">
        <f>VLOOKUP($L$6,Hilfstabelle!$B$10:$Q$29,6,FALSE)</f>
        <v>#N/A</v>
      </c>
      <c r="H23" s="96"/>
      <c r="I23" s="94"/>
    </row>
    <row r="24" spans="1:9" ht="12.75" customHeight="1">
      <c r="A24" s="79"/>
      <c r="B24" s="98"/>
      <c r="C24" s="79"/>
      <c r="D24" s="86"/>
      <c r="E24" s="86"/>
      <c r="F24" s="86"/>
      <c r="G24" s="86"/>
      <c r="H24" s="80"/>
      <c r="I24" s="94"/>
    </row>
    <row r="25" spans="1:9" ht="12.75" customHeight="1">
      <c r="B25" s="99" t="s">
        <v>13</v>
      </c>
      <c r="C25" s="79"/>
      <c r="D25" s="78"/>
      <c r="E25" s="78"/>
      <c r="F25" s="78"/>
      <c r="G25" s="78"/>
      <c r="H25" s="78"/>
      <c r="I25" s="94"/>
    </row>
    <row r="26" spans="1:9" ht="24.5" customHeight="1">
      <c r="B26" s="100" t="s">
        <v>14</v>
      </c>
      <c r="C26" s="101" t="s">
        <v>81</v>
      </c>
      <c r="D26" s="102" t="s">
        <v>98</v>
      </c>
      <c r="E26" s="102" t="s">
        <v>98</v>
      </c>
      <c r="F26" s="102" t="s">
        <v>98</v>
      </c>
      <c r="G26" s="103" t="s">
        <v>97</v>
      </c>
      <c r="H26" s="103" t="s">
        <v>99</v>
      </c>
      <c r="I26" s="104" t="s">
        <v>100</v>
      </c>
    </row>
    <row r="27" spans="1:9" ht="12.75" customHeight="1">
      <c r="B27" s="105" t="s">
        <v>7</v>
      </c>
      <c r="C27" s="106" t="e">
        <f>VLOOKUP($L$6,Hilfstabelle!$B$10:$Q$29,7,FALSE)</f>
        <v>#N/A</v>
      </c>
      <c r="D27" s="106" t="e">
        <f>VLOOKUP($L$6,Hilfstabelle!$B$10:$Q$29,10,FALSE)</f>
        <v>#N/A</v>
      </c>
      <c r="E27" s="106" t="e">
        <f>VLOOKUP($L$6,Hilfstabelle!$B$10:$Q$29,11,FALSE)</f>
        <v>#N/A</v>
      </c>
      <c r="F27" s="106" t="e">
        <f>VLOOKUP($L$6,Hilfstabelle!$B$10:$Q$29,12,FALSE)</f>
        <v>#N/A</v>
      </c>
      <c r="G27" s="106" t="e">
        <f>IF(C27="",0,C27-D27-E27-F27)</f>
        <v>#N/A</v>
      </c>
      <c r="H27" s="107">
        <f>Produktebezug!$B$6</f>
        <v>14</v>
      </c>
      <c r="I27" s="108" t="e">
        <f>H27*G27</f>
        <v>#N/A</v>
      </c>
    </row>
    <row r="28" spans="1:9" ht="12.75" customHeight="1">
      <c r="B28" s="105" t="s">
        <v>8</v>
      </c>
      <c r="C28" s="106" t="e">
        <f>VLOOKUP($L$6,Hilfstabelle!$B$10:$Q$29,8,FALSE)</f>
        <v>#N/A</v>
      </c>
      <c r="D28" s="106" t="e">
        <f>VLOOKUP($L$6,Hilfstabelle!$B$10:$Q$29,13,FALSE)</f>
        <v>#N/A</v>
      </c>
      <c r="E28" s="109" t="str">
        <f>"-"</f>
        <v>-</v>
      </c>
      <c r="F28" s="109" t="str">
        <f>"-"</f>
        <v>-</v>
      </c>
      <c r="G28" s="106" t="e">
        <f>C28-D28</f>
        <v>#N/A</v>
      </c>
      <c r="H28" s="107">
        <f>Produktebezug!$B$7</f>
        <v>14</v>
      </c>
      <c r="I28" s="108" t="e">
        <f t="shared" ref="I28" si="0">H28*G28</f>
        <v>#N/A</v>
      </c>
    </row>
    <row r="29" spans="1:9" ht="12.75" customHeight="1">
      <c r="B29" s="105" t="str">
        <f>Produktebezug!A8</f>
        <v/>
      </c>
      <c r="C29" s="106" t="str">
        <f>IF(B29="","",VLOOKUP($L$6,Hilfstabelle!$B$10:$Q$29,9,FALSE))</f>
        <v/>
      </c>
      <c r="D29" s="106" t="str">
        <f>IF(C29="","",VLOOKUP($L$6,Hilfstabelle!$B$10:$Q$29,14,FALSE))</f>
        <v/>
      </c>
      <c r="E29" s="106" t="str">
        <f>IF(D29="","",VLOOKUP($L$6,Hilfstabelle!$B$10:$Q$29,15,FALSE))</f>
        <v/>
      </c>
      <c r="F29" s="106" t="str">
        <f>IF(E29="","",VLOOKUP($L$6,Hilfstabelle!$B$10:$Q$29,16,FALSE))</f>
        <v/>
      </c>
      <c r="G29" s="106" t="str">
        <f>IF($C$29="","",$C$29-$D$29)</f>
        <v/>
      </c>
      <c r="H29" s="110" t="str">
        <f>IF($G$29="","",Produktebezug!$B$8)</f>
        <v/>
      </c>
      <c r="I29" s="111" t="str">
        <f>IF(H29="","",H29*G29)</f>
        <v/>
      </c>
    </row>
    <row r="30" spans="1:9" ht="12.75" customHeight="1" thickBot="1">
      <c r="B30" s="191" t="s">
        <v>4</v>
      </c>
      <c r="C30" s="192"/>
      <c r="D30" s="192"/>
      <c r="E30" s="192"/>
      <c r="F30" s="192"/>
      <c r="G30" s="192"/>
      <c r="H30" s="193"/>
      <c r="I30" s="112" t="e">
        <f>SUM(I27:I29)</f>
        <v>#N/A</v>
      </c>
    </row>
    <row r="31" spans="1:9" ht="12.75" customHeight="1">
      <c r="B31" s="113"/>
      <c r="C31" s="78"/>
      <c r="D31" s="78"/>
      <c r="E31" s="86"/>
      <c r="F31" s="86"/>
      <c r="G31" s="86"/>
      <c r="H31" s="80"/>
      <c r="I31" s="78"/>
    </row>
    <row r="32" spans="1:9" ht="12.75" customHeight="1">
      <c r="B32" s="114"/>
      <c r="C32" s="114"/>
      <c r="D32" s="114"/>
      <c r="E32" s="78"/>
      <c r="F32" s="78"/>
      <c r="G32" s="78"/>
      <c r="H32" s="80"/>
      <c r="I32" s="78"/>
    </row>
    <row r="33" spans="1:9" ht="12.75" customHeight="1">
      <c r="C33" s="115" t="s">
        <v>23</v>
      </c>
      <c r="D33" s="77" t="str">
        <f>B8</f>
        <v>Töni Gujan</v>
      </c>
      <c r="E33" s="114"/>
      <c r="F33" s="114"/>
      <c r="G33" s="114"/>
      <c r="H33" s="116"/>
      <c r="I33" s="114"/>
    </row>
    <row r="34" spans="1:9" ht="12.75" customHeight="1">
      <c r="A34" s="78"/>
      <c r="I34" s="78"/>
    </row>
    <row r="35" spans="1:9" ht="12.75" customHeight="1">
      <c r="A35" s="78"/>
      <c r="B35" s="79"/>
      <c r="C35" s="79"/>
      <c r="D35" s="78"/>
      <c r="E35" s="78"/>
      <c r="F35" s="78"/>
      <c r="G35" s="78"/>
      <c r="H35" s="80"/>
      <c r="I35" s="78"/>
    </row>
    <row r="36" spans="1:9" ht="12.75" customHeight="1">
      <c r="A36" s="78"/>
      <c r="C36" s="81"/>
      <c r="D36" s="78"/>
      <c r="E36" s="78"/>
      <c r="F36" s="78"/>
      <c r="G36" s="78"/>
    </row>
    <row r="37" spans="1:9" ht="12.75" customHeight="1">
      <c r="A37" s="78"/>
      <c r="C37" s="81"/>
      <c r="D37" s="78"/>
      <c r="E37" s="78"/>
      <c r="F37" s="78"/>
      <c r="G37" s="78"/>
    </row>
    <row r="38" spans="1:9" ht="12.75" customHeight="1">
      <c r="A38" s="78"/>
      <c r="C38" s="78"/>
      <c r="D38" s="78"/>
      <c r="E38" s="78"/>
      <c r="F38" s="78"/>
      <c r="G38" s="78"/>
    </row>
    <row r="39" spans="1:9" ht="12.75" customHeight="1">
      <c r="A39" s="78"/>
      <c r="B39" s="78"/>
      <c r="C39" s="78"/>
      <c r="D39" s="78"/>
      <c r="E39" s="78"/>
      <c r="F39" s="78"/>
      <c r="G39" s="78"/>
      <c r="H39" s="80"/>
    </row>
  </sheetData>
  <sheetProtection algorithmName="SHA-512" hashValue="Z9nCXV51hoRcXP2+AFYQX/7deoxVCHFZMS/5jKxh6w5FqOVn4JRF+O8hc22AfuafzAgWLi8JUNGdeVqXVlVk9w==" saltValue="tZ/64fYMkSz7ZNd0m09Bxg==" spinCount="100000" sheet="1" objects="1" scenarios="1"/>
  <customSheetViews>
    <customSheetView guid="{ACF04193-BA28-4074-A03C-F3BA41164DDC}">
      <selection activeCell="I37" sqref="I37"/>
      <pageMargins left="0.7" right="0.7" top="0.78740157499999996" bottom="0.78740157499999996" header="0.3" footer="0.3"/>
      <pageSetup paperSize="9" orientation="portrait" r:id="rId1"/>
    </customSheetView>
  </customSheetViews>
  <mergeCells count="5">
    <mergeCell ref="B23:F23"/>
    <mergeCell ref="B20:F20"/>
    <mergeCell ref="B21:F21"/>
    <mergeCell ref="B22:F22"/>
    <mergeCell ref="B30:H30"/>
  </mergeCells>
  <pageMargins left="0.7" right="0.7" top="0.78740157499999996" bottom="0.78740157499999996" header="0.3" footer="0.3"/>
  <pageSetup paperSize="9" orientation="portrait" r:id="rId2"/>
  <rowBreaks count="1" manualBreakCount="1">
    <brk id="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Übersicht!$B$17:$B$36</xm:f>
          </x14:formula1>
          <xm:sqref>L6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8" workbookViewId="0">
      <selection activeCell="E23" sqref="E23"/>
    </sheetView>
  </sheetViews>
  <sheetFormatPr baseColWidth="10" defaultRowHeight="14.5"/>
  <cols>
    <col min="6" max="10" width="10.90625" style="1"/>
    <col min="12" max="13" width="10.90625" style="1"/>
    <col min="16" max="16" width="10.90625" style="1"/>
  </cols>
  <sheetData>
    <row r="1" spans="1:17">
      <c r="A1" t="s">
        <v>34</v>
      </c>
    </row>
    <row r="2" spans="1:17">
      <c r="A2" t="s">
        <v>33</v>
      </c>
    </row>
    <row r="4" spans="1:17">
      <c r="A4" t="s">
        <v>35</v>
      </c>
    </row>
    <row r="5" spans="1:17">
      <c r="A5" t="s">
        <v>36</v>
      </c>
    </row>
    <row r="6" spans="1:17">
      <c r="A6" t="s">
        <v>37</v>
      </c>
    </row>
    <row r="8" spans="1:17">
      <c r="B8">
        <v>1</v>
      </c>
      <c r="C8">
        <v>2</v>
      </c>
      <c r="D8" s="1">
        <v>3</v>
      </c>
      <c r="E8" s="1">
        <v>4</v>
      </c>
      <c r="F8" s="1">
        <v>5</v>
      </c>
      <c r="G8" s="1">
        <v>6</v>
      </c>
      <c r="H8" s="1">
        <v>7</v>
      </c>
      <c r="I8" s="1">
        <v>8</v>
      </c>
      <c r="J8" s="1">
        <v>9</v>
      </c>
      <c r="K8" s="1">
        <v>10</v>
      </c>
      <c r="L8" s="1">
        <v>11</v>
      </c>
      <c r="M8" s="1">
        <v>12</v>
      </c>
      <c r="N8" s="1">
        <v>13</v>
      </c>
      <c r="O8" s="1">
        <v>14</v>
      </c>
      <c r="P8" s="1">
        <v>15</v>
      </c>
      <c r="Q8" s="1">
        <v>16</v>
      </c>
    </row>
    <row r="9" spans="1:17" s="11" customFormat="1" ht="29">
      <c r="A9" s="11" t="s">
        <v>102</v>
      </c>
      <c r="B9" s="11" t="s">
        <v>103</v>
      </c>
      <c r="C9" s="11" t="s">
        <v>1</v>
      </c>
      <c r="D9" s="11" t="s">
        <v>12</v>
      </c>
      <c r="E9" s="11" t="s">
        <v>105</v>
      </c>
      <c r="F9" s="11" t="s">
        <v>27</v>
      </c>
      <c r="G9" s="11" t="s">
        <v>20</v>
      </c>
      <c r="H9" s="11" t="s">
        <v>106</v>
      </c>
      <c r="I9" s="11" t="s">
        <v>107</v>
      </c>
      <c r="J9" s="11" t="s">
        <v>108</v>
      </c>
      <c r="K9" s="11" t="s">
        <v>110</v>
      </c>
      <c r="L9" s="11" t="s">
        <v>111</v>
      </c>
      <c r="M9" s="11" t="s">
        <v>112</v>
      </c>
      <c r="N9" s="11" t="s">
        <v>109</v>
      </c>
      <c r="O9" s="11" t="s">
        <v>113</v>
      </c>
      <c r="P9" s="11" t="s">
        <v>114</v>
      </c>
      <c r="Q9" s="11" t="s">
        <v>115</v>
      </c>
    </row>
    <row r="10" spans="1:17">
      <c r="A10">
        <v>1</v>
      </c>
      <c r="B10" t="str">
        <f>Übersicht!B17</f>
        <v>Hans Müller</v>
      </c>
      <c r="C10" s="1" t="str">
        <f>Übersicht!C17</f>
        <v>Haupstrasse 1</v>
      </c>
      <c r="D10" t="str">
        <f>CONCATENATE(Übersicht!D17," ",Übersicht!E17)</f>
        <v>7000 Chur</v>
      </c>
      <c r="E10" s="12">
        <f>Übersicht!F17</f>
        <v>20</v>
      </c>
      <c r="F10" s="1">
        <f>Produkteverteilung!C25</f>
        <v>16980</v>
      </c>
      <c r="G10" s="13">
        <f>Produkteverteilung!D25</f>
        <v>0.20024293312263405</v>
      </c>
      <c r="H10" s="1">
        <f>Produkteverteilung!E25</f>
        <v>1421.7248251707017</v>
      </c>
      <c r="I10" s="1">
        <f>Produkteverteilung!F25</f>
        <v>130.55839239595741</v>
      </c>
      <c r="J10" s="1">
        <f>Produkteverteilung!F25</f>
        <v>130.55839239595741</v>
      </c>
      <c r="K10">
        <f>Produktebezug!B14</f>
        <v>200</v>
      </c>
      <c r="L10" s="1">
        <f>Produktebezug!C14</f>
        <v>1221</v>
      </c>
      <c r="M10" s="1">
        <f>Produktebezug!D14</f>
        <v>0</v>
      </c>
      <c r="N10">
        <f>SUM(Produktebezug!B40:O40)</f>
        <v>0</v>
      </c>
      <c r="O10">
        <f>Produktebezug!B66</f>
        <v>0</v>
      </c>
      <c r="P10" s="1">
        <f>Produktebezug!C66</f>
        <v>0</v>
      </c>
      <c r="Q10" s="1">
        <f>Produktebezug!D66</f>
        <v>0</v>
      </c>
    </row>
    <row r="11" spans="1:17">
      <c r="A11">
        <v>2</v>
      </c>
      <c r="D11" s="1" t="str">
        <f>CONCATENATE(Übersicht!D18," ",Übersicht!E18)</f>
        <v>7001 Chur</v>
      </c>
      <c r="G11" s="13">
        <f>Produkteverteilung!D26</f>
        <v>0.29918511268087317</v>
      </c>
      <c r="K11" s="1">
        <f>Produktebezug!B15</f>
        <v>300</v>
      </c>
      <c r="L11" s="1">
        <f>Produktebezug!C15</f>
        <v>0</v>
      </c>
      <c r="M11" s="1">
        <f>Produktebezug!D15</f>
        <v>0</v>
      </c>
      <c r="N11" s="1">
        <f>SUM(Produktebezug!B41:O41)</f>
        <v>0</v>
      </c>
      <c r="O11" s="1">
        <f>Produktebezug!B67</f>
        <v>0</v>
      </c>
      <c r="P11" s="1">
        <f>Produktebezug!C67</f>
        <v>0</v>
      </c>
      <c r="Q11" s="1">
        <f>Produktebezug!D67</f>
        <v>0</v>
      </c>
    </row>
    <row r="12" spans="1:17">
      <c r="A12">
        <v>3</v>
      </c>
      <c r="D12" s="1" t="str">
        <f>CONCATENATE(Übersicht!D19," ",Übersicht!E19)</f>
        <v>7002 Chur</v>
      </c>
      <c r="G12" s="13">
        <f>Produkteverteilung!D27</f>
        <v>0.40213686804957721</v>
      </c>
      <c r="K12" s="1">
        <f>Produktebezug!B16</f>
        <v>400</v>
      </c>
      <c r="L12" s="1">
        <f>Produktebezug!C16</f>
        <v>0</v>
      </c>
      <c r="M12" s="1">
        <f>Produktebezug!D16</f>
        <v>0</v>
      </c>
      <c r="N12" s="1">
        <f>SUM(Produktebezug!B42:O42)</f>
        <v>0</v>
      </c>
      <c r="O12" s="1">
        <f>Produktebezug!B68</f>
        <v>0</v>
      </c>
      <c r="P12" s="1">
        <f>Produktebezug!C68</f>
        <v>0</v>
      </c>
      <c r="Q12" s="1">
        <f>Produktebezug!D68</f>
        <v>0</v>
      </c>
    </row>
    <row r="13" spans="1:17">
      <c r="A13" s="1">
        <v>4</v>
      </c>
      <c r="D13" s="1" t="str">
        <f>CONCATENATE(Übersicht!D20," ",Übersicht!E20)</f>
        <v>7003 Chur</v>
      </c>
      <c r="G13" s="13">
        <f>Produkteverteilung!D28</f>
        <v>9.8435086146915568E-2</v>
      </c>
      <c r="K13" s="1">
        <f>Produktebezug!B17</f>
        <v>100</v>
      </c>
      <c r="L13" s="1">
        <f>Produktebezug!C17</f>
        <v>0</v>
      </c>
      <c r="M13" s="1">
        <f>Produktebezug!D17</f>
        <v>0</v>
      </c>
      <c r="N13" s="1">
        <f>SUM(Produktebezug!B43:O43)</f>
        <v>0</v>
      </c>
      <c r="O13" s="1">
        <f>Produktebezug!B69</f>
        <v>0</v>
      </c>
      <c r="P13" s="1">
        <f>Produktebezug!C69</f>
        <v>0</v>
      </c>
      <c r="Q13" s="1">
        <f>Produktebezug!D69</f>
        <v>0</v>
      </c>
    </row>
    <row r="14" spans="1:17">
      <c r="A14" s="1">
        <v>5</v>
      </c>
      <c r="D14" s="1" t="str">
        <f>CONCATENATE(Übersicht!D21," ",Übersicht!E21)</f>
        <v xml:space="preserve"> </v>
      </c>
      <c r="G14" s="13">
        <f>Produkteverteilung!D29</f>
        <v>0</v>
      </c>
      <c r="K14" s="1">
        <f>Produktebezug!B18</f>
        <v>0</v>
      </c>
      <c r="L14" s="1">
        <f>Produktebezug!C18</f>
        <v>0</v>
      </c>
      <c r="M14" s="1">
        <f>Produktebezug!D18</f>
        <v>0</v>
      </c>
      <c r="N14" s="1">
        <f>SUM(Produktebezug!B44:O44)</f>
        <v>0</v>
      </c>
      <c r="O14" s="1">
        <f>Produktebezug!B70</f>
        <v>0</v>
      </c>
      <c r="P14" s="1">
        <f>Produktebezug!C70</f>
        <v>0</v>
      </c>
      <c r="Q14" s="1">
        <f>Produktebezug!D70</f>
        <v>0</v>
      </c>
    </row>
    <row r="15" spans="1:17">
      <c r="A15" s="1">
        <v>6</v>
      </c>
      <c r="D15" s="1" t="str">
        <f>CONCATENATE(Übersicht!D22," ",Übersicht!E22)</f>
        <v xml:space="preserve"> </v>
      </c>
      <c r="G15" s="13">
        <f>Produkteverteilung!D30</f>
        <v>0</v>
      </c>
      <c r="K15" s="1">
        <f>Produktebezug!B19</f>
        <v>0</v>
      </c>
      <c r="L15" s="1">
        <f>Produktebezug!C19</f>
        <v>0</v>
      </c>
      <c r="M15" s="1">
        <f>Produktebezug!D19</f>
        <v>0</v>
      </c>
      <c r="N15" s="1">
        <f>SUM(Produktebezug!B45:O45)</f>
        <v>0</v>
      </c>
      <c r="O15" s="1">
        <f>Produktebezug!B71</f>
        <v>0</v>
      </c>
      <c r="P15" s="1">
        <f>Produktebezug!C71</f>
        <v>0</v>
      </c>
      <c r="Q15" s="1">
        <f>Produktebezug!D71</f>
        <v>0</v>
      </c>
    </row>
    <row r="16" spans="1:17">
      <c r="A16" s="1">
        <v>7</v>
      </c>
      <c r="D16" s="1" t="str">
        <f>CONCATENATE(Übersicht!D23," ",Übersicht!E23)</f>
        <v xml:space="preserve"> </v>
      </c>
      <c r="G16" s="13">
        <f>Produkteverteilung!D31</f>
        <v>0</v>
      </c>
      <c r="K16" s="1">
        <f>Produktebezug!B20</f>
        <v>0</v>
      </c>
      <c r="L16" s="1">
        <f>Produktebezug!C20</f>
        <v>0</v>
      </c>
      <c r="M16" s="1">
        <f>Produktebezug!D20</f>
        <v>0</v>
      </c>
      <c r="N16" s="1">
        <f>SUM(Produktebezug!B46:O46)</f>
        <v>0</v>
      </c>
      <c r="O16" s="1">
        <f>Produktebezug!B72</f>
        <v>0</v>
      </c>
      <c r="P16" s="1">
        <f>Produktebezug!C72</f>
        <v>0</v>
      </c>
      <c r="Q16" s="1">
        <f>Produktebezug!D72</f>
        <v>0</v>
      </c>
    </row>
    <row r="17" spans="1:17">
      <c r="A17" s="1">
        <v>8</v>
      </c>
      <c r="D17" s="1" t="str">
        <f>CONCATENATE(Übersicht!D24," ",Übersicht!E24)</f>
        <v xml:space="preserve"> </v>
      </c>
      <c r="G17" s="13">
        <f>Produkteverteilung!D32</f>
        <v>0</v>
      </c>
      <c r="K17" s="1">
        <f>Produktebezug!B21</f>
        <v>0</v>
      </c>
      <c r="L17" s="1">
        <f>Produktebezug!C21</f>
        <v>0</v>
      </c>
      <c r="M17" s="1">
        <f>Produktebezug!D21</f>
        <v>0</v>
      </c>
      <c r="N17" s="1">
        <f>SUM(Produktebezug!B47:O47)</f>
        <v>0</v>
      </c>
      <c r="O17" s="1">
        <f>Produktebezug!B73</f>
        <v>0</v>
      </c>
      <c r="P17" s="1">
        <f>Produktebezug!C73</f>
        <v>0</v>
      </c>
      <c r="Q17" s="1">
        <f>Produktebezug!D73</f>
        <v>0</v>
      </c>
    </row>
    <row r="18" spans="1:17">
      <c r="A18" s="1">
        <v>9</v>
      </c>
      <c r="D18" s="1" t="str">
        <f>CONCATENATE(Übersicht!D25," ",Übersicht!E25)</f>
        <v xml:space="preserve"> </v>
      </c>
      <c r="G18" s="13">
        <f>Produkteverteilung!D33</f>
        <v>0</v>
      </c>
      <c r="K18" s="1">
        <f>Produktebezug!B22</f>
        <v>0</v>
      </c>
      <c r="L18" s="1">
        <f>Produktebezug!C22</f>
        <v>0</v>
      </c>
      <c r="M18" s="1">
        <f>Produktebezug!D22</f>
        <v>0</v>
      </c>
      <c r="N18" s="1">
        <f>SUM(Produktebezug!B48:O48)</f>
        <v>0</v>
      </c>
      <c r="O18" s="1">
        <f>Produktebezug!B74</f>
        <v>0</v>
      </c>
      <c r="P18" s="1">
        <f>Produktebezug!C74</f>
        <v>0</v>
      </c>
      <c r="Q18" s="1">
        <f>Produktebezug!D74</f>
        <v>0</v>
      </c>
    </row>
    <row r="19" spans="1:17">
      <c r="A19" s="1">
        <v>10</v>
      </c>
      <c r="D19" s="1" t="str">
        <f>CONCATENATE(Übersicht!D26," ",Übersicht!E26)</f>
        <v xml:space="preserve"> </v>
      </c>
      <c r="G19" s="13">
        <f>Produkteverteilung!D34</f>
        <v>0</v>
      </c>
      <c r="K19" s="1">
        <f>Produktebezug!B23</f>
        <v>0</v>
      </c>
      <c r="L19" s="1">
        <f>Produktebezug!C23</f>
        <v>0</v>
      </c>
      <c r="M19" s="1">
        <f>Produktebezug!D23</f>
        <v>0</v>
      </c>
      <c r="N19" s="1">
        <f>SUM(Produktebezug!B49:O49)</f>
        <v>0</v>
      </c>
      <c r="O19" s="1">
        <f>Produktebezug!B75</f>
        <v>0</v>
      </c>
      <c r="P19" s="1">
        <f>Produktebezug!C75</f>
        <v>0</v>
      </c>
      <c r="Q19" s="1">
        <f>Produktebezug!D75</f>
        <v>0</v>
      </c>
    </row>
    <row r="20" spans="1:17">
      <c r="A20" s="1">
        <v>11</v>
      </c>
      <c r="D20" s="1" t="str">
        <f>CONCATENATE(Übersicht!D27," ",Übersicht!E27)</f>
        <v xml:space="preserve"> </v>
      </c>
      <c r="G20" s="13">
        <f>Produkteverteilung!D35</f>
        <v>0</v>
      </c>
      <c r="K20" s="1">
        <f>Produktebezug!B24</f>
        <v>0</v>
      </c>
      <c r="L20" s="1">
        <f>Produktebezug!C24</f>
        <v>0</v>
      </c>
      <c r="M20" s="1">
        <f>Produktebezug!D24</f>
        <v>0</v>
      </c>
      <c r="N20" s="1">
        <f>SUM(Produktebezug!B50:O50)</f>
        <v>0</v>
      </c>
      <c r="O20" s="1">
        <f>Produktebezug!B76</f>
        <v>0</v>
      </c>
      <c r="P20" s="1">
        <f>Produktebezug!C76</f>
        <v>0</v>
      </c>
      <c r="Q20" s="1">
        <f>Produktebezug!D76</f>
        <v>0</v>
      </c>
    </row>
    <row r="21" spans="1:17">
      <c r="A21" s="1">
        <v>12</v>
      </c>
      <c r="D21" s="1" t="str">
        <f>CONCATENATE(Übersicht!D28," ",Übersicht!E28)</f>
        <v xml:space="preserve"> </v>
      </c>
      <c r="G21" s="13">
        <f>Produkteverteilung!D36</f>
        <v>0</v>
      </c>
      <c r="K21" s="1">
        <f>Produktebezug!B25</f>
        <v>0</v>
      </c>
      <c r="L21" s="1">
        <f>Produktebezug!C25</f>
        <v>0</v>
      </c>
      <c r="M21" s="1">
        <f>Produktebezug!D25</f>
        <v>0</v>
      </c>
      <c r="N21" s="1">
        <f>SUM(Produktebezug!B51:O51)</f>
        <v>0</v>
      </c>
      <c r="O21" s="1">
        <f>Produktebezug!B77</f>
        <v>0</v>
      </c>
      <c r="P21" s="1">
        <f>Produktebezug!C77</f>
        <v>0</v>
      </c>
      <c r="Q21" s="1">
        <f>Produktebezug!D77</f>
        <v>0</v>
      </c>
    </row>
    <row r="22" spans="1:17">
      <c r="A22" s="1">
        <v>13</v>
      </c>
      <c r="D22" s="1" t="str">
        <f>CONCATENATE(Übersicht!D29," ",Übersicht!E29)</f>
        <v xml:space="preserve"> </v>
      </c>
      <c r="G22" s="13">
        <f>Produkteverteilung!D37</f>
        <v>0</v>
      </c>
      <c r="K22" s="1">
        <f>Produktebezug!B26</f>
        <v>0</v>
      </c>
      <c r="L22" s="1">
        <f>Produktebezug!C26</f>
        <v>0</v>
      </c>
      <c r="M22" s="1">
        <f>Produktebezug!D26</f>
        <v>0</v>
      </c>
      <c r="N22" s="1">
        <f>SUM(Produktebezug!B52:O52)</f>
        <v>0</v>
      </c>
      <c r="O22" s="1">
        <f>Produktebezug!B78</f>
        <v>0</v>
      </c>
      <c r="P22" s="1">
        <f>Produktebezug!C78</f>
        <v>0</v>
      </c>
      <c r="Q22" s="1">
        <f>Produktebezug!D78</f>
        <v>0</v>
      </c>
    </row>
    <row r="23" spans="1:17">
      <c r="A23" s="1">
        <v>14</v>
      </c>
      <c r="D23" s="1" t="str">
        <f>CONCATENATE(Übersicht!D30," ",Übersicht!E30)</f>
        <v xml:space="preserve"> </v>
      </c>
      <c r="G23" s="13">
        <f>Produkteverteilung!D38</f>
        <v>0</v>
      </c>
      <c r="K23" s="1">
        <f>Produktebezug!B27</f>
        <v>0</v>
      </c>
      <c r="L23" s="1">
        <f>Produktebezug!C27</f>
        <v>0</v>
      </c>
      <c r="M23" s="1">
        <f>Produktebezug!D27</f>
        <v>0</v>
      </c>
      <c r="N23" s="1">
        <f>SUM(Produktebezug!B53:O53)</f>
        <v>0</v>
      </c>
      <c r="O23" s="1">
        <f>Produktebezug!B79</f>
        <v>0</v>
      </c>
      <c r="P23" s="1">
        <f>Produktebezug!C79</f>
        <v>0</v>
      </c>
      <c r="Q23" s="1">
        <f>Produktebezug!D79</f>
        <v>0</v>
      </c>
    </row>
    <row r="24" spans="1:17">
      <c r="A24" s="1">
        <v>15</v>
      </c>
      <c r="D24" s="1" t="str">
        <f>CONCATENATE(Übersicht!D31," ",Übersicht!E31)</f>
        <v xml:space="preserve"> </v>
      </c>
      <c r="G24" s="13">
        <f>Produkteverteilung!D39</f>
        <v>0</v>
      </c>
      <c r="K24" s="1">
        <f>Produktebezug!B28</f>
        <v>0</v>
      </c>
      <c r="L24" s="1">
        <f>Produktebezug!C28</f>
        <v>0</v>
      </c>
      <c r="M24" s="1">
        <f>Produktebezug!D28</f>
        <v>0</v>
      </c>
      <c r="N24" s="1">
        <f>SUM(Produktebezug!B54:O54)</f>
        <v>0</v>
      </c>
      <c r="O24" s="1">
        <f>Produktebezug!B80</f>
        <v>0</v>
      </c>
      <c r="P24" s="1">
        <f>Produktebezug!C80</f>
        <v>0</v>
      </c>
      <c r="Q24" s="1">
        <f>Produktebezug!D80</f>
        <v>0</v>
      </c>
    </row>
    <row r="25" spans="1:17">
      <c r="A25" s="1">
        <v>16</v>
      </c>
      <c r="D25" s="1" t="str">
        <f>CONCATENATE(Übersicht!D32," ",Übersicht!E32)</f>
        <v xml:space="preserve"> </v>
      </c>
      <c r="G25" s="13">
        <f>Produkteverteilung!D40</f>
        <v>0</v>
      </c>
      <c r="K25" s="1">
        <f>Produktebezug!B29</f>
        <v>0</v>
      </c>
      <c r="L25" s="1">
        <f>Produktebezug!C29</f>
        <v>0</v>
      </c>
      <c r="M25" s="1">
        <f>Produktebezug!D29</f>
        <v>0</v>
      </c>
      <c r="N25" s="1">
        <f>SUM(Produktebezug!B55:O55)</f>
        <v>0</v>
      </c>
      <c r="O25" s="1">
        <f>Produktebezug!B81</f>
        <v>0</v>
      </c>
      <c r="P25" s="1">
        <f>Produktebezug!C81</f>
        <v>0</v>
      </c>
      <c r="Q25" s="1">
        <f>Produktebezug!D81</f>
        <v>0</v>
      </c>
    </row>
    <row r="26" spans="1:17">
      <c r="A26" s="1">
        <v>17</v>
      </c>
      <c r="D26" s="1" t="str">
        <f>CONCATENATE(Übersicht!D33," ",Übersicht!E33)</f>
        <v xml:space="preserve"> </v>
      </c>
      <c r="G26" s="13">
        <f>Produkteverteilung!D41</f>
        <v>0</v>
      </c>
      <c r="K26" s="1">
        <f>Produktebezug!B30</f>
        <v>0</v>
      </c>
      <c r="L26" s="1">
        <f>Produktebezug!C30</f>
        <v>0</v>
      </c>
      <c r="M26" s="1">
        <f>Produktebezug!D30</f>
        <v>0</v>
      </c>
      <c r="N26" s="1">
        <f>SUM(Produktebezug!B56:O56)</f>
        <v>0</v>
      </c>
      <c r="O26" s="1">
        <f>Produktebezug!B82</f>
        <v>0</v>
      </c>
      <c r="P26" s="1">
        <f>Produktebezug!C82</f>
        <v>0</v>
      </c>
      <c r="Q26" s="1">
        <f>Produktebezug!D82</f>
        <v>0</v>
      </c>
    </row>
    <row r="27" spans="1:17">
      <c r="A27" s="1">
        <v>18</v>
      </c>
      <c r="D27" s="1" t="str">
        <f>CONCATENATE(Übersicht!D34," ",Übersicht!E34)</f>
        <v xml:space="preserve"> </v>
      </c>
      <c r="G27" s="13">
        <f>Produkteverteilung!D42</f>
        <v>0</v>
      </c>
      <c r="K27" s="1">
        <f>Produktebezug!B31</f>
        <v>0</v>
      </c>
      <c r="L27" s="1">
        <f>Produktebezug!C31</f>
        <v>0</v>
      </c>
      <c r="M27" s="1">
        <f>Produktebezug!D31</f>
        <v>0</v>
      </c>
      <c r="N27" s="1">
        <f>SUM(Produktebezug!B57:O57)</f>
        <v>0</v>
      </c>
      <c r="O27" s="1">
        <f>Produktebezug!B83</f>
        <v>0</v>
      </c>
      <c r="P27" s="1">
        <f>Produktebezug!C83</f>
        <v>0</v>
      </c>
      <c r="Q27" s="1">
        <f>Produktebezug!D83</f>
        <v>0</v>
      </c>
    </row>
    <row r="28" spans="1:17">
      <c r="A28" s="1">
        <v>19</v>
      </c>
      <c r="D28" s="1" t="str">
        <f>CONCATENATE(Übersicht!D35," ",Übersicht!E35)</f>
        <v xml:space="preserve"> </v>
      </c>
      <c r="G28" s="13">
        <f>Produkteverteilung!D43</f>
        <v>0</v>
      </c>
      <c r="K28" s="1">
        <f>Produktebezug!B32</f>
        <v>0</v>
      </c>
      <c r="L28" s="1">
        <f>Produktebezug!C32</f>
        <v>0</v>
      </c>
      <c r="M28" s="1">
        <f>Produktebezug!D32</f>
        <v>0</v>
      </c>
      <c r="N28" s="1">
        <f>SUM(Produktebezug!B58:O58)</f>
        <v>0</v>
      </c>
      <c r="O28" s="1">
        <f>Produktebezug!B84</f>
        <v>0</v>
      </c>
      <c r="P28" s="1">
        <f>Produktebezug!C84</f>
        <v>0</v>
      </c>
      <c r="Q28" s="1">
        <f>Produktebezug!D84</f>
        <v>0</v>
      </c>
    </row>
    <row r="29" spans="1:17">
      <c r="A29" s="1">
        <v>20</v>
      </c>
      <c r="D29" s="1" t="str">
        <f>CONCATENATE(Übersicht!D36," ",Übersicht!E36)</f>
        <v xml:space="preserve"> </v>
      </c>
      <c r="G29" s="13">
        <f>Produkteverteilung!D44</f>
        <v>0</v>
      </c>
      <c r="K29" s="1">
        <f>Produktebezug!B33</f>
        <v>0</v>
      </c>
      <c r="L29" s="1">
        <f>Produktebezug!C33</f>
        <v>0</v>
      </c>
      <c r="M29" s="1">
        <f>Produktebezug!D33</f>
        <v>0</v>
      </c>
      <c r="N29" s="1">
        <f>SUM(Produktebezug!B59:O59)</f>
        <v>0</v>
      </c>
      <c r="O29" s="1">
        <f>Produktebezug!B85</f>
        <v>0</v>
      </c>
      <c r="P29" s="1">
        <f>Produktebezug!C85</f>
        <v>0</v>
      </c>
      <c r="Q29" s="1">
        <f>Produktebezug!D85</f>
        <v>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C34CC045D1EDA4CA605EDD2A6B405AF" ma:contentTypeVersion="1" ma:contentTypeDescription="Ein neues Dokument erstellen." ma:contentTypeScope="" ma:versionID="a57156f0e7dd27415c6fecfeadd1dc8d">
  <xsd:schema xmlns:xsd="http://www.w3.org/2001/XMLSchema" xmlns:xs="http://www.w3.org/2001/XMLSchema" xmlns:p="http://schemas.microsoft.com/office/2006/metadata/properties" xmlns:ns1="http://schemas.microsoft.com/sharepoint/v3" targetNamespace="http://schemas.microsoft.com/office/2006/metadata/properties" ma:root="true" ma:fieldsID="f24c94372c891064ad779b0aa8ef009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87A50C-D1C5-42E4-9AEE-6B182C4036DA}"/>
</file>

<file path=customXml/itemProps2.xml><?xml version="1.0" encoding="utf-8"?>
<ds:datastoreItem xmlns:ds="http://schemas.openxmlformats.org/officeDocument/2006/customXml" ds:itemID="{C4779FF1-92E7-4CF0-905C-6F754B3E26C3}"/>
</file>

<file path=customXml/itemProps3.xml><?xml version="1.0" encoding="utf-8"?>
<ds:datastoreItem xmlns:ds="http://schemas.openxmlformats.org/officeDocument/2006/customXml" ds:itemID="{EA60F817-CCE3-4784-BF47-6FD3842A56B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Übersicht</vt:lpstr>
      <vt:lpstr>Milchkontrolle</vt:lpstr>
      <vt:lpstr>Produkteverteilung</vt:lpstr>
      <vt:lpstr>Produktebezug</vt:lpstr>
      <vt:lpstr>Abrechnung Bestösser</vt:lpstr>
      <vt:lpstr>Hilfstabelle</vt:lpstr>
      <vt:lpstr>'Abrechnung Bestösser'!Druckbereich</vt:lpstr>
      <vt:lpstr>Übersicht!Druckbereich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Demarmels-Collet</dc:creator>
  <cp:lastModifiedBy>Gujan Töni</cp:lastModifiedBy>
  <cp:lastPrinted>2021-04-23T13:16:41Z</cp:lastPrinted>
  <dcterms:created xsi:type="dcterms:W3CDTF">2012-12-04T13:15:39Z</dcterms:created>
  <dcterms:modified xsi:type="dcterms:W3CDTF">2023-03-29T12:44:56Z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0x0101006C34CC045D1EDA4CA605EDD2A6B405AF</vt:lpwstr>
  </property>
</Properties>
</file>